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22260" windowHeight="12648" activeTab="1" xr2:uid="{00000000-000D-0000-FFFF-FFFF00000000}"/>
  </bookViews>
  <sheets>
    <sheet name="Economische parameters" sheetId="1" r:id="rId1"/>
    <sheet name="Fonds" sheetId="2" r:id="rId2"/>
    <sheet name="DNB - Tabel 8.1.3 blad 1" sheetId="3" r:id="rId3"/>
    <sheet name="DNB - Tabel 8.1 Activa" sheetId="4" r:id="rId4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2" l="1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13" i="2"/>
  <c r="D2" i="1" l="1"/>
  <c r="D6" i="1"/>
  <c r="D1" i="2"/>
  <c r="N6" i="1" l="1"/>
  <c r="D5" i="1" s="1"/>
  <c r="D2" i="2" l="1"/>
  <c r="N10" i="1"/>
  <c r="N9" i="1"/>
  <c r="N8" i="1"/>
  <c r="N7" i="1"/>
  <c r="E4" i="1" l="1"/>
  <c r="D4" i="1" s="1"/>
  <c r="E3" i="1"/>
  <c r="D3" i="1" s="1"/>
  <c r="D9" i="1"/>
  <c r="D4" i="2"/>
  <c r="B51" i="2" s="1"/>
  <c r="F18" i="2" l="1"/>
  <c r="F29" i="2"/>
  <c r="F45" i="2"/>
  <c r="F25" i="2"/>
  <c r="F17" i="2"/>
  <c r="F33" i="2"/>
  <c r="F49" i="2"/>
  <c r="F21" i="2"/>
  <c r="F37" i="2"/>
  <c r="F13" i="2"/>
  <c r="F41" i="2"/>
  <c r="O18" i="2"/>
  <c r="O26" i="2"/>
  <c r="O34" i="2"/>
  <c r="O42" i="2"/>
  <c r="O50" i="2"/>
  <c r="O14" i="2"/>
  <c r="O37" i="2"/>
  <c r="O21" i="2"/>
  <c r="O44" i="2"/>
  <c r="O28" i="2"/>
  <c r="O23" i="2"/>
  <c r="O47" i="2"/>
  <c r="O48" i="2"/>
  <c r="L26" i="2"/>
  <c r="L38" i="2"/>
  <c r="L50" i="2"/>
  <c r="O19" i="2"/>
  <c r="O27" i="2"/>
  <c r="O35" i="2"/>
  <c r="O43" i="2"/>
  <c r="O51" i="2"/>
  <c r="O49" i="2"/>
  <c r="O33" i="2"/>
  <c r="O17" i="2"/>
  <c r="O40" i="2"/>
  <c r="O24" i="2"/>
  <c r="O15" i="2"/>
  <c r="O39" i="2"/>
  <c r="O41" i="2"/>
  <c r="O32" i="2"/>
  <c r="L22" i="2"/>
  <c r="L34" i="2"/>
  <c r="L46" i="2"/>
  <c r="O16" i="2"/>
  <c r="O22" i="2"/>
  <c r="O30" i="2"/>
  <c r="O38" i="2"/>
  <c r="O46" i="2"/>
  <c r="O13" i="2"/>
  <c r="O45" i="2"/>
  <c r="O29" i="2"/>
  <c r="O52" i="2"/>
  <c r="O36" i="2"/>
  <c r="O20" i="2"/>
  <c r="O31" i="2"/>
  <c r="O25" i="2"/>
  <c r="L16" i="2"/>
  <c r="L30" i="2"/>
  <c r="L42" i="2"/>
  <c r="L18" i="2"/>
  <c r="F52" i="2"/>
  <c r="F40" i="2"/>
  <c r="F28" i="2"/>
  <c r="F24" i="2"/>
  <c r="F20" i="2"/>
  <c r="F16" i="2"/>
  <c r="L15" i="2"/>
  <c r="L14" i="2"/>
  <c r="L49" i="2"/>
  <c r="L45" i="2"/>
  <c r="L41" i="2"/>
  <c r="L37" i="2"/>
  <c r="L33" i="2"/>
  <c r="L29" i="2"/>
  <c r="L25" i="2"/>
  <c r="L21" i="2"/>
  <c r="F44" i="2"/>
  <c r="F32" i="2"/>
  <c r="F51" i="2"/>
  <c r="F47" i="2"/>
  <c r="F43" i="2"/>
  <c r="F39" i="2"/>
  <c r="F35" i="2"/>
  <c r="F31" i="2"/>
  <c r="F27" i="2"/>
  <c r="F23" i="2"/>
  <c r="F19" i="2"/>
  <c r="F15" i="2"/>
  <c r="L52" i="2"/>
  <c r="L13" i="2"/>
  <c r="L48" i="2"/>
  <c r="L44" i="2"/>
  <c r="L40" i="2"/>
  <c r="L36" i="2"/>
  <c r="L32" i="2"/>
  <c r="L28" i="2"/>
  <c r="L24" i="2"/>
  <c r="L20" i="2"/>
  <c r="F48" i="2"/>
  <c r="F36" i="2"/>
  <c r="F50" i="2"/>
  <c r="F46" i="2"/>
  <c r="F42" i="2"/>
  <c r="F38" i="2"/>
  <c r="F34" i="2"/>
  <c r="F30" i="2"/>
  <c r="F26" i="2"/>
  <c r="F22" i="2"/>
  <c r="F14" i="2"/>
  <c r="L17" i="2"/>
  <c r="L51" i="2"/>
  <c r="L47" i="2"/>
  <c r="L43" i="2"/>
  <c r="L39" i="2"/>
  <c r="L35" i="2"/>
  <c r="L31" i="2"/>
  <c r="L27" i="2"/>
  <c r="L23" i="2"/>
  <c r="L19" i="2"/>
  <c r="D8" i="1"/>
  <c r="G31" i="2" s="1"/>
  <c r="B36" i="2"/>
  <c r="B45" i="2"/>
  <c r="B32" i="2"/>
  <c r="B14" i="2"/>
  <c r="B41" i="2"/>
  <c r="B27" i="2"/>
  <c r="B20" i="2"/>
  <c r="B40" i="2"/>
  <c r="B25" i="2"/>
  <c r="B18" i="2"/>
  <c r="B52" i="2"/>
  <c r="B24" i="2"/>
  <c r="B48" i="2"/>
  <c r="B29" i="2"/>
  <c r="B22" i="2"/>
  <c r="B28" i="2"/>
  <c r="B44" i="2"/>
  <c r="B17" i="2"/>
  <c r="B33" i="2"/>
  <c r="B49" i="2"/>
  <c r="B26" i="2"/>
  <c r="B21" i="2"/>
  <c r="B37" i="2"/>
  <c r="B13" i="2"/>
  <c r="B30" i="2"/>
  <c r="B34" i="2"/>
  <c r="B50" i="2"/>
  <c r="B43" i="2"/>
  <c r="B46" i="2"/>
  <c r="B23" i="2"/>
  <c r="B39" i="2"/>
  <c r="B16" i="2"/>
  <c r="B38" i="2"/>
  <c r="B15" i="2"/>
  <c r="B31" i="2"/>
  <c r="B47" i="2"/>
  <c r="B42" i="2"/>
  <c r="B19" i="2"/>
  <c r="B35" i="2"/>
  <c r="G38" i="2" l="1"/>
  <c r="G29" i="2"/>
  <c r="O53" i="2"/>
  <c r="G36" i="2"/>
  <c r="G22" i="2"/>
  <c r="G27" i="2"/>
  <c r="G33" i="2"/>
  <c r="G28" i="2"/>
  <c r="G47" i="2"/>
  <c r="G50" i="2"/>
  <c r="G43" i="2"/>
  <c r="G44" i="2"/>
  <c r="G20" i="2"/>
  <c r="G52" i="2"/>
  <c r="G45" i="2"/>
  <c r="G37" i="2"/>
  <c r="G17" i="2"/>
  <c r="G18" i="2"/>
  <c r="G21" i="2"/>
  <c r="G25" i="2"/>
  <c r="G41" i="2"/>
  <c r="G49" i="2"/>
  <c r="G13" i="2"/>
  <c r="G42" i="2"/>
  <c r="G14" i="2"/>
  <c r="G30" i="2"/>
  <c r="G46" i="2"/>
  <c r="G23" i="2"/>
  <c r="G39" i="2"/>
  <c r="G32" i="2"/>
  <c r="G40" i="2"/>
  <c r="G16" i="2"/>
  <c r="G15" i="2"/>
  <c r="G24" i="2"/>
  <c r="G26" i="2"/>
  <c r="G48" i="2"/>
  <c r="G19" i="2"/>
  <c r="G35" i="2"/>
  <c r="G51" i="2"/>
  <c r="G34" i="2"/>
  <c r="D6" i="2"/>
  <c r="H43" i="2" s="1"/>
  <c r="I43" i="2" s="1"/>
  <c r="B53" i="2"/>
  <c r="I5" i="2" l="1"/>
  <c r="D5" i="2"/>
  <c r="H30" i="2"/>
  <c r="I30" i="2" s="1"/>
  <c r="H24" i="2"/>
  <c r="I24" i="2" s="1"/>
  <c r="H22" i="2"/>
  <c r="I22" i="2" s="1"/>
  <c r="H33" i="2"/>
  <c r="I33" i="2" s="1"/>
  <c r="H51" i="2"/>
  <c r="I51" i="2" s="1"/>
  <c r="H31" i="2"/>
  <c r="I31" i="2" s="1"/>
  <c r="H52" i="2"/>
  <c r="I52" i="2" s="1"/>
  <c r="H32" i="2"/>
  <c r="I32" i="2" s="1"/>
  <c r="H29" i="2"/>
  <c r="I29" i="2" s="1"/>
  <c r="H40" i="2"/>
  <c r="I40" i="2" s="1"/>
  <c r="H44" i="2"/>
  <c r="I44" i="2" s="1"/>
  <c r="H39" i="2"/>
  <c r="I39" i="2" s="1"/>
  <c r="H48" i="2"/>
  <c r="I48" i="2" s="1"/>
  <c r="H37" i="2"/>
  <c r="I37" i="2" s="1"/>
  <c r="H15" i="2"/>
  <c r="I15" i="2" s="1"/>
  <c r="H35" i="2"/>
  <c r="I35" i="2" s="1"/>
  <c r="H17" i="2"/>
  <c r="I17" i="2" s="1"/>
  <c r="H27" i="2"/>
  <c r="I27" i="2" s="1"/>
  <c r="H14" i="2"/>
  <c r="I14" i="2" s="1"/>
  <c r="H50" i="2"/>
  <c r="I50" i="2" s="1"/>
  <c r="H20" i="2"/>
  <c r="I20" i="2" s="1"/>
  <c r="H28" i="2"/>
  <c r="I28" i="2" s="1"/>
  <c r="H19" i="2"/>
  <c r="I19" i="2" s="1"/>
  <c r="H16" i="2"/>
  <c r="I16" i="2" s="1"/>
  <c r="H18" i="2"/>
  <c r="I18" i="2" s="1"/>
  <c r="H45" i="2"/>
  <c r="I45" i="2" s="1"/>
  <c r="H46" i="2"/>
  <c r="I46" i="2" s="1"/>
  <c r="H13" i="2"/>
  <c r="I13" i="2" s="1"/>
  <c r="H25" i="2"/>
  <c r="I25" i="2" s="1"/>
  <c r="H41" i="2"/>
  <c r="I41" i="2" s="1"/>
  <c r="H23" i="2"/>
  <c r="I23" i="2" s="1"/>
  <c r="H21" i="2"/>
  <c r="I21" i="2" s="1"/>
  <c r="H38" i="2"/>
  <c r="I38" i="2" s="1"/>
  <c r="H49" i="2"/>
  <c r="I49" i="2" s="1"/>
  <c r="H36" i="2"/>
  <c r="I36" i="2" s="1"/>
  <c r="H26" i="2"/>
  <c r="I26" i="2" s="1"/>
  <c r="H34" i="2"/>
  <c r="I34" i="2" s="1"/>
  <c r="H47" i="2"/>
  <c r="I47" i="2" s="1"/>
  <c r="H42" i="2"/>
  <c r="I42" i="2" s="1"/>
  <c r="I6" i="2" l="1"/>
  <c r="I9" i="2"/>
  <c r="I8" i="2"/>
  <c r="P15" i="2" l="1"/>
  <c r="P19" i="2"/>
  <c r="P23" i="2"/>
  <c r="P27" i="2"/>
  <c r="P31" i="2"/>
  <c r="P35" i="2"/>
  <c r="P39" i="2"/>
  <c r="P43" i="2"/>
  <c r="P47" i="2"/>
  <c r="P51" i="2"/>
  <c r="P16" i="2"/>
  <c r="P20" i="2"/>
  <c r="P24" i="2"/>
  <c r="P28" i="2"/>
  <c r="P32" i="2"/>
  <c r="P36" i="2"/>
  <c r="P40" i="2"/>
  <c r="P44" i="2"/>
  <c r="P48" i="2"/>
  <c r="P52" i="2"/>
  <c r="P17" i="2"/>
  <c r="P21" i="2"/>
  <c r="P25" i="2"/>
  <c r="P29" i="2"/>
  <c r="P33" i="2"/>
  <c r="P37" i="2"/>
  <c r="P41" i="2"/>
  <c r="P45" i="2"/>
  <c r="P49" i="2"/>
  <c r="P14" i="2"/>
  <c r="P18" i="2"/>
  <c r="P22" i="2"/>
  <c r="P26" i="2"/>
  <c r="P30" i="2"/>
  <c r="P34" i="2"/>
  <c r="P38" i="2"/>
  <c r="P42" i="2"/>
  <c r="P46" i="2"/>
  <c r="P50" i="2"/>
  <c r="P13" i="2"/>
  <c r="J25" i="2"/>
  <c r="J49" i="2"/>
  <c r="J40" i="2"/>
  <c r="J28" i="2"/>
  <c r="J18" i="2"/>
  <c r="J21" i="2"/>
  <c r="J44" i="2"/>
  <c r="J17" i="2"/>
  <c r="J45" i="2"/>
  <c r="J15" i="2"/>
  <c r="J16" i="2"/>
  <c r="J46" i="2"/>
  <c r="J37" i="2"/>
  <c r="J29" i="2"/>
  <c r="J39" i="2"/>
  <c r="J52" i="2"/>
  <c r="K52" i="2" s="1"/>
  <c r="M52" i="2" s="1"/>
  <c r="N52" i="2" s="1"/>
  <c r="J23" i="2"/>
  <c r="J20" i="2"/>
  <c r="J31" i="2"/>
  <c r="J14" i="2"/>
  <c r="J35" i="2"/>
  <c r="J33" i="2"/>
  <c r="J42" i="2"/>
  <c r="J41" i="2"/>
  <c r="Q4" i="2"/>
  <c r="J47" i="2"/>
  <c r="J48" i="2"/>
  <c r="J26" i="2"/>
  <c r="J50" i="2"/>
  <c r="J19" i="2"/>
  <c r="J24" i="2"/>
  <c r="J13" i="2"/>
  <c r="J38" i="2"/>
  <c r="J36" i="2"/>
  <c r="J34" i="2"/>
  <c r="J22" i="2"/>
  <c r="J32" i="2"/>
  <c r="J30" i="2"/>
  <c r="J51" i="2"/>
  <c r="J43" i="2"/>
  <c r="J27" i="2"/>
  <c r="Q52" i="2" l="1"/>
  <c r="Q5" i="2"/>
  <c r="R14" i="2"/>
  <c r="R18" i="2"/>
  <c r="R22" i="2"/>
  <c r="R26" i="2"/>
  <c r="R30" i="2"/>
  <c r="R34" i="2"/>
  <c r="R38" i="2"/>
  <c r="R42" i="2"/>
  <c r="R46" i="2"/>
  <c r="R50" i="2"/>
  <c r="R16" i="2"/>
  <c r="R24" i="2"/>
  <c r="R32" i="2"/>
  <c r="R40" i="2"/>
  <c r="R48" i="2"/>
  <c r="R17" i="2"/>
  <c r="R21" i="2"/>
  <c r="R29" i="2"/>
  <c r="R37" i="2"/>
  <c r="R45" i="2"/>
  <c r="R13" i="2"/>
  <c r="R15" i="2"/>
  <c r="R19" i="2"/>
  <c r="R23" i="2"/>
  <c r="R27" i="2"/>
  <c r="R31" i="2"/>
  <c r="R35" i="2"/>
  <c r="R39" i="2"/>
  <c r="R43" i="2"/>
  <c r="R47" i="2"/>
  <c r="R51" i="2"/>
  <c r="R20" i="2"/>
  <c r="R28" i="2"/>
  <c r="R36" i="2"/>
  <c r="R44" i="2"/>
  <c r="R52" i="2"/>
  <c r="R25" i="2"/>
  <c r="R33" i="2"/>
  <c r="R41" i="2"/>
  <c r="R49" i="2"/>
  <c r="K51" i="2"/>
  <c r="M51" i="2" s="1"/>
  <c r="Q51" i="2" l="1"/>
  <c r="N51" i="2"/>
  <c r="K50" i="2"/>
  <c r="M50" i="2" s="1"/>
  <c r="Q50" i="2" l="1"/>
  <c r="N50" i="2"/>
  <c r="K49" i="2"/>
  <c r="K48" i="2" s="1"/>
  <c r="M49" i="2" l="1"/>
  <c r="M48" i="2"/>
  <c r="K47" i="2"/>
  <c r="Q49" i="2" l="1"/>
  <c r="N49" i="2"/>
  <c r="Q48" i="2"/>
  <c r="N48" i="2"/>
  <c r="M47" i="2"/>
  <c r="K46" i="2"/>
  <c r="Q47" i="2" l="1"/>
  <c r="N47" i="2"/>
  <c r="K45" i="2"/>
  <c r="M46" i="2"/>
  <c r="Q46" i="2" l="1"/>
  <c r="N46" i="2"/>
  <c r="K44" i="2"/>
  <c r="M45" i="2"/>
  <c r="Q45" i="2" l="1"/>
  <c r="N45" i="2"/>
  <c r="M44" i="2"/>
  <c r="K43" i="2"/>
  <c r="Q44" i="2" l="1"/>
  <c r="N44" i="2"/>
  <c r="M43" i="2"/>
  <c r="K42" i="2"/>
  <c r="Q43" i="2" l="1"/>
  <c r="N43" i="2"/>
  <c r="K41" i="2"/>
  <c r="M42" i="2"/>
  <c r="Q42" i="2" l="1"/>
  <c r="N42" i="2"/>
  <c r="K40" i="2"/>
  <c r="M41" i="2"/>
  <c r="Q41" i="2" l="1"/>
  <c r="N41" i="2"/>
  <c r="M40" i="2"/>
  <c r="K39" i="2"/>
  <c r="Q40" i="2" l="1"/>
  <c r="N40" i="2"/>
  <c r="M39" i="2"/>
  <c r="K38" i="2"/>
  <c r="Q39" i="2" l="1"/>
  <c r="N39" i="2"/>
  <c r="K37" i="2"/>
  <c r="M38" i="2"/>
  <c r="Q38" i="2" l="1"/>
  <c r="N38" i="2"/>
  <c r="K36" i="2"/>
  <c r="M37" i="2"/>
  <c r="Q37" i="2" l="1"/>
  <c r="N37" i="2"/>
  <c r="M36" i="2"/>
  <c r="K35" i="2"/>
  <c r="Q36" i="2" l="1"/>
  <c r="N36" i="2"/>
  <c r="M35" i="2"/>
  <c r="K34" i="2"/>
  <c r="Q35" i="2" l="1"/>
  <c r="N35" i="2"/>
  <c r="K33" i="2"/>
  <c r="M34" i="2"/>
  <c r="Q34" i="2" l="1"/>
  <c r="N34" i="2"/>
  <c r="K32" i="2"/>
  <c r="M33" i="2"/>
  <c r="Q33" i="2" l="1"/>
  <c r="N33" i="2"/>
  <c r="M32" i="2"/>
  <c r="K31" i="2"/>
  <c r="Q32" i="2" l="1"/>
  <c r="N32" i="2"/>
  <c r="M31" i="2"/>
  <c r="K30" i="2"/>
  <c r="Q31" i="2" l="1"/>
  <c r="N31" i="2"/>
  <c r="K29" i="2"/>
  <c r="M30" i="2"/>
  <c r="Q30" i="2" l="1"/>
  <c r="N30" i="2"/>
  <c r="M29" i="2"/>
  <c r="K28" i="2"/>
  <c r="Q29" i="2" l="1"/>
  <c r="N29" i="2"/>
  <c r="M28" i="2"/>
  <c r="K27" i="2"/>
  <c r="Q28" i="2" l="1"/>
  <c r="N28" i="2"/>
  <c r="M27" i="2"/>
  <c r="K26" i="2"/>
  <c r="Q27" i="2" l="1"/>
  <c r="N27" i="2"/>
  <c r="K25" i="2"/>
  <c r="M26" i="2"/>
  <c r="Q26" i="2" l="1"/>
  <c r="N26" i="2"/>
  <c r="M25" i="2"/>
  <c r="K24" i="2"/>
  <c r="Q25" i="2" l="1"/>
  <c r="N25" i="2"/>
  <c r="M24" i="2"/>
  <c r="K23" i="2"/>
  <c r="Q24" i="2" l="1"/>
  <c r="N24" i="2"/>
  <c r="M23" i="2"/>
  <c r="K22" i="2"/>
  <c r="Q23" i="2" l="1"/>
  <c r="N23" i="2"/>
  <c r="K21" i="2"/>
  <c r="M22" i="2"/>
  <c r="Q22" i="2" l="1"/>
  <c r="N22" i="2"/>
  <c r="M21" i="2"/>
  <c r="K20" i="2"/>
  <c r="Q21" i="2" l="1"/>
  <c r="N21" i="2"/>
  <c r="M20" i="2"/>
  <c r="K19" i="2"/>
  <c r="Q20" i="2" l="1"/>
  <c r="N20" i="2"/>
  <c r="M19" i="2"/>
  <c r="K18" i="2"/>
  <c r="Q19" i="2" l="1"/>
  <c r="N19" i="2"/>
  <c r="K17" i="2"/>
  <c r="M18" i="2"/>
  <c r="Q18" i="2" l="1"/>
  <c r="N18" i="2"/>
  <c r="K16" i="2"/>
  <c r="M17" i="2"/>
  <c r="Q17" i="2" l="1"/>
  <c r="N17" i="2"/>
  <c r="M16" i="2"/>
  <c r="K15" i="2"/>
  <c r="Q16" i="2" l="1"/>
  <c r="N16" i="2"/>
  <c r="K14" i="2"/>
  <c r="M15" i="2"/>
  <c r="Q15" i="2" l="1"/>
  <c r="N15" i="2"/>
  <c r="K13" i="2"/>
  <c r="M13" i="2" s="1"/>
  <c r="M14" i="2"/>
  <c r="Q14" i="2" l="1"/>
  <c r="N14" i="2"/>
  <c r="Q13" i="2"/>
  <c r="N13" i="2"/>
  <c r="M8" i="2" l="1"/>
  <c r="M7" i="2" s="1"/>
  <c r="Q6" i="2" s="1"/>
  <c r="M5" i="2"/>
  <c r="M4" i="2" s="1"/>
  <c r="M6" i="2" s="1"/>
  <c r="M9" i="2" l="1"/>
  <c r="M10" i="2"/>
</calcChain>
</file>

<file path=xl/sharedStrings.xml><?xml version="1.0" encoding="utf-8"?>
<sst xmlns="http://schemas.openxmlformats.org/spreadsheetml/2006/main" count="1837" uniqueCount="306">
  <si>
    <t>Risk-free rate (r)</t>
  </si>
  <si>
    <t>Leeftijd (l)</t>
  </si>
  <si>
    <t>Premie (p)</t>
  </si>
  <si>
    <t>Degressieve opbouw (a)</t>
  </si>
  <si>
    <t>Controle kostprijs degressieve opbouw</t>
  </si>
  <si>
    <t>Controle gemiddelde deg. opbouw</t>
  </si>
  <si>
    <t>Totale pensioengrondslag fonds (mld)</t>
  </si>
  <si>
    <t>Additionele opbouw (a-gem.a)</t>
  </si>
  <si>
    <t>Totale additionele opbouw</t>
  </si>
  <si>
    <t>Premievrijval per jaar (mld)</t>
  </si>
  <si>
    <t>Opslag premiediscontovoet (m)</t>
  </si>
  <si>
    <t>Annuiteitsfactor obv r+m</t>
  </si>
  <si>
    <t>Annuiteitsfactor obv r</t>
  </si>
  <si>
    <t>Totaal fondsvermogen</t>
  </si>
  <si>
    <t>Verhouding vermogen/grondslag (q)</t>
  </si>
  <si>
    <t>exp((r+m) l)</t>
  </si>
  <si>
    <t>Premiedisconto (som w(i) exp((r+m) i))</t>
  </si>
  <si>
    <t>Premievrijval (percentage van premie)</t>
  </si>
  <si>
    <t>Paragraaf 3</t>
  </si>
  <si>
    <t>Waarde additionele opbouw (grondslag)</t>
  </si>
  <si>
    <t>Verdeling grondslag (w)</t>
  </si>
  <si>
    <t>Fondssamenstelling</t>
  </si>
  <si>
    <t>Inverse degressieve opbouw (1/a)</t>
  </si>
  <si>
    <t>Nominale loongroei (g)</t>
  </si>
  <si>
    <t>Doorsneeopbouw per jaar (gem.a)</t>
  </si>
  <si>
    <t>Carrierepatroon grondslag</t>
  </si>
  <si>
    <t>CPB2015</t>
  </si>
  <si>
    <t>exp((r-g) l)</t>
  </si>
  <si>
    <t>Jaren pensioen (D+1)</t>
  </si>
  <si>
    <t>exp(g l)</t>
  </si>
  <si>
    <t>Overige parameters</t>
  </si>
  <si>
    <t>AG2014 cohortlevensverwachting mannen op 65</t>
  </si>
  <si>
    <t>AG2014 cohortlevensverwachting vrouwen op 65</t>
  </si>
  <si>
    <t>AG2016 cohortlevensverwachting mannen op 65</t>
  </si>
  <si>
    <t>AG2016 cohortlevensverwachting vrouwen op 65</t>
  </si>
  <si>
    <t>Hulpvariabele carrierepatroon</t>
  </si>
  <si>
    <t>Paragraaf 4.1 + 4.2</t>
  </si>
  <si>
    <t>Doorsneepremie (grondslag)</t>
  </si>
  <si>
    <t>Doorsneepremie (mld)</t>
  </si>
  <si>
    <t>Totale premieinkomsten 2014 (DNB)</t>
  </si>
  <si>
    <t>Totale premieinkomsten 2016 (DNB)</t>
  </si>
  <si>
    <t>Datum laatste wijziging: 09-03-2017</t>
  </si>
  <si>
    <t>Tabel 8.1.3 Kasstroomoverzicht van pensioenfondsen</t>
  </si>
  <si>
    <t>Miljoenen euro's</t>
  </si>
  <si>
    <t>2006K1</t>
  </si>
  <si>
    <t>2006K2</t>
  </si>
  <si>
    <t>2006K3</t>
  </si>
  <si>
    <t>2006K4</t>
  </si>
  <si>
    <t>2007K1</t>
  </si>
  <si>
    <t>2007K2</t>
  </si>
  <si>
    <t>2007K3</t>
  </si>
  <si>
    <t>2007K4</t>
  </si>
  <si>
    <t>2008K1</t>
  </si>
  <si>
    <t>2008K2</t>
  </si>
  <si>
    <t>2008K3</t>
  </si>
  <si>
    <t>2008K4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</si>
  <si>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</si>
  <si>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</si>
  <si>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</si>
  <si>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</si>
  <si>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</si>
  <si>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</si>
  <si>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</si>
  <si>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</si>
  <si>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</si>
  <si>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</si>
  <si>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</si>
  <si>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</si>
  <si>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</si>
  <si>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</si>
  <si>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</si>
  <si>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</si>
  <si>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2013K1</t>
  </si>
  <si>
    <t>2013K2</t>
  </si>
  <si>
    <t>2013K3</t>
  </si>
  <si>
    <t>2013K4</t>
  </si>
  <si>
    <t>2014K1</t>
  </si>
  <si>
    <t>2014K2</t>
  </si>
  <si>
    <t>2014K3</t>
  </si>
  <si>
    <t>2014K4</t>
  </si>
  <si>
    <t>2015K1</t>
  </si>
  <si>
    <t>2015K2</t>
  </si>
  <si>
    <t>2015K3</t>
  </si>
  <si>
    <t>2015K4</t>
  </si>
  <si>
    <t>2016K1</t>
  </si>
  <si>
    <t>2016K2</t>
  </si>
  <si>
    <t>2016K3</t>
  </si>
  <si>
    <t>2016K4</t>
  </si>
  <si>
    <t/>
  </si>
  <si>
    <t>Kasstromen uit normale bedrijfsvoering</t>
  </si>
  <si>
    <t>Verdiende premies eigen rekening</t>
  </si>
  <si>
    <t>1.1</t>
  </si>
  <si>
    <t>Bruto premies (+)</t>
  </si>
  <si>
    <t>1.2</t>
  </si>
  <si>
    <t>Incidentele premiestorting werkgever (+)</t>
  </si>
  <si>
    <t>1.3</t>
  </si>
  <si>
    <t>Herverzekeringspremies (-)</t>
  </si>
  <si>
    <t xml:space="preserve"> _______</t>
  </si>
  <si>
    <t>Totaal verdiende premies eigen rekening</t>
  </si>
  <si>
    <t>Uitkeringen</t>
  </si>
  <si>
    <t>2.1</t>
  </si>
  <si>
    <t>Bruto uitkeringen (+)</t>
  </si>
  <si>
    <t>2.2</t>
  </si>
  <si>
    <t>Incidentele premie-onttrekking werkgever (+)</t>
  </si>
  <si>
    <t>2.3</t>
  </si>
  <si>
    <t>Aandeel herverzekeraars (-)</t>
  </si>
  <si>
    <t>Totaal uitkeringen</t>
  </si>
  <si>
    <t>Waardeoverdrachten</t>
  </si>
  <si>
    <t>3.1</t>
  </si>
  <si>
    <t>Overgenomen pensioenverplichtingen</t>
  </si>
  <si>
    <t>3.2</t>
  </si>
  <si>
    <t>Overgedragen pensioenverplichtingen</t>
  </si>
  <si>
    <t>Saldo waardeoverdrachten</t>
  </si>
  <si>
    <t>Directe beleggingsopbrengsten</t>
  </si>
  <si>
    <t>4.1</t>
  </si>
  <si>
    <t>Aandelen en deelnemingen</t>
  </si>
  <si>
    <t>4.2</t>
  </si>
  <si>
    <t>Effecten m.u.v. aandelen</t>
  </si>
  <si>
    <t>4.3</t>
  </si>
  <si>
    <t>Onroerend goed</t>
  </si>
  <si>
    <t>4.4</t>
  </si>
  <si>
    <t>Overige beleggingen</t>
  </si>
  <si>
    <t>Totaal directe beleggingsopbrengsten</t>
  </si>
  <si>
    <t>Beleggingslasten</t>
  </si>
  <si>
    <t>5.1</t>
  </si>
  <si>
    <t>Rentelasten</t>
  </si>
  <si>
    <t>5.2</t>
  </si>
  <si>
    <t>Beheerskosten</t>
  </si>
  <si>
    <t>Totaal beleggingslasten</t>
  </si>
  <si>
    <t>Andere baten</t>
  </si>
  <si>
    <t>Bedrijfskosten</t>
  </si>
  <si>
    <t>7.1</t>
  </si>
  <si>
    <t>Loonkosten</t>
  </si>
  <si>
    <t>7.2</t>
  </si>
  <si>
    <t>Andere bedrijfskosten m.u.v. beleggingslasten</t>
  </si>
  <si>
    <t>Totaal bedrijfskosten</t>
  </si>
  <si>
    <t xml:space="preserve">Totaal kasstromen uit normale </t>
  </si>
  <si>
    <t>bedrijfsvoering (1-2+3+4-5+6-7)</t>
  </si>
  <si>
    <t>jaar</t>
  </si>
  <si>
    <t>mld</t>
  </si>
  <si>
    <t>Premiegrondslag 2014 (Frehen et al.)</t>
  </si>
  <si>
    <t>Totale premieinkomensten 2014 (Frehen et al.)</t>
  </si>
  <si>
    <t>Tabel 8.1 Balans van pensioenfondsen</t>
  </si>
  <si>
    <t>Ultimocijfers in miljoenen euro's</t>
  </si>
  <si>
    <t>1988  1</t>
  </si>
  <si>
    <t>1998  2</t>
  </si>
  <si>
    <t>2001  3</t>
  </si>
  <si>
    <t>1986K1</t>
  </si>
  <si>
    <t>1986K2</t>
  </si>
  <si>
    <t>1986K3</t>
  </si>
  <si>
    <t>1986K4</t>
  </si>
  <si>
    <t>1987K1</t>
  </si>
  <si>
    <t>1987K2</t>
  </si>
  <si>
    <t>1987K3</t>
  </si>
  <si>
    <t>1987K4</t>
  </si>
  <si>
    <t>1988K1</t>
  </si>
  <si>
    <t>1988K2</t>
  </si>
  <si>
    <t>1988K3</t>
  </si>
  <si>
    <t>1988K4</t>
  </si>
  <si>
    <t>1988K4  1</t>
  </si>
  <si>
    <t>1989K1</t>
  </si>
  <si>
    <t>1989K2</t>
  </si>
  <si>
    <t>1989K3</t>
  </si>
  <si>
    <t>1989K4</t>
  </si>
  <si>
    <t>1990K1</t>
  </si>
  <si>
    <t>1990K2</t>
  </si>
  <si>
    <t>1990K3</t>
  </si>
  <si>
    <t>1990K4</t>
  </si>
  <si>
    <t>1991K1</t>
  </si>
  <si>
    <t>1991K2</t>
  </si>
  <si>
    <t>1991K3</t>
  </si>
  <si>
    <t>1991K4</t>
  </si>
  <si>
    <t>1992K1</t>
  </si>
  <si>
    <t>1992K2</t>
  </si>
  <si>
    <t>1992K3</t>
  </si>
  <si>
    <t>1992K4</t>
  </si>
  <si>
    <t>1993K1</t>
  </si>
  <si>
    <t>1993K2</t>
  </si>
  <si>
    <t>1993K3</t>
  </si>
  <si>
    <t>1993K4</t>
  </si>
  <si>
    <t>1994K1</t>
  </si>
  <si>
    <t>1994K2</t>
  </si>
  <si>
    <t>1994K3</t>
  </si>
  <si>
    <t>1994K4</t>
  </si>
  <si>
    <t>1995K1</t>
  </si>
  <si>
    <t>1995K2</t>
  </si>
  <si>
    <t>1995K3</t>
  </si>
  <si>
    <t>1995K4</t>
  </si>
  <si>
    <t>1996K1</t>
  </si>
  <si>
    <t>1996K2</t>
  </si>
  <si>
    <t>1996K3</t>
  </si>
  <si>
    <t>1996K4</t>
  </si>
  <si>
    <t>1997K1</t>
  </si>
  <si>
    <t>1997K2</t>
  </si>
  <si>
    <t>1997K3</t>
  </si>
  <si>
    <t>1997K4</t>
  </si>
  <si>
    <t>1998K1</t>
  </si>
  <si>
    <t>1998K2</t>
  </si>
  <si>
    <t>1998K3</t>
  </si>
  <si>
    <t>1998K4</t>
  </si>
  <si>
    <t>1998K4  2</t>
  </si>
  <si>
    <t>1999K1</t>
  </si>
  <si>
    <t>1999K2</t>
  </si>
  <si>
    <t>1999K3</t>
  </si>
  <si>
    <t>1999K4</t>
  </si>
  <si>
    <t>2000K1</t>
  </si>
  <si>
    <t>2000K2</t>
  </si>
  <si>
    <t>2000K3</t>
  </si>
  <si>
    <t>2000K4</t>
  </si>
  <si>
    <t>2001K1</t>
  </si>
  <si>
    <t>2001K2</t>
  </si>
  <si>
    <t>2001K3</t>
  </si>
  <si>
    <t>2001K4</t>
  </si>
  <si>
    <t>2001K4  3</t>
  </si>
  <si>
    <t>2002K1</t>
  </si>
  <si>
    <t>2002K2</t>
  </si>
  <si>
    <t>2002K3</t>
  </si>
  <si>
    <t>2002K4</t>
  </si>
  <si>
    <t>2003K1</t>
  </si>
  <si>
    <t>2003K2</t>
  </si>
  <si>
    <t>2003K3</t>
  </si>
  <si>
    <t>2003K4</t>
  </si>
  <si>
    <t>2004K1</t>
  </si>
  <si>
    <t>2004K2</t>
  </si>
  <si>
    <t>2004K3</t>
  </si>
  <si>
    <t>2004K4</t>
  </si>
  <si>
    <t>2005K1</t>
  </si>
  <si>
    <t>2005K2</t>
  </si>
  <si>
    <t>2005K3</t>
  </si>
  <si>
    <t>2005K4</t>
  </si>
  <si>
    <t>Activa</t>
  </si>
  <si>
    <t>Onroerende goederen</t>
  </si>
  <si>
    <t>Onroerende goederen in eigen gebruik</t>
  </si>
  <si>
    <t>Onroerende goederen niet in eigen gebruik</t>
  </si>
  <si>
    <t>1.2.1</t>
  </si>
  <si>
    <t>Woningen</t>
  </si>
  <si>
    <t>1.2.2</t>
  </si>
  <si>
    <t>Overig</t>
  </si>
  <si>
    <t>Totaal onroerende goederen</t>
  </si>
  <si>
    <t>Beursgenoteerde aandelen</t>
  </si>
  <si>
    <t>2.1.1</t>
  </si>
  <si>
    <t>Nederland</t>
  </si>
  <si>
    <t>2.1.2</t>
  </si>
  <si>
    <t>Overig Eurogebied</t>
  </si>
  <si>
    <t>2.1.3</t>
  </si>
  <si>
    <t>Niet-beursgenoteerde aandelen</t>
  </si>
  <si>
    <t>2.2.1</t>
  </si>
  <si>
    <t>2.2.2</t>
  </si>
  <si>
    <t>2.2.3</t>
  </si>
  <si>
    <t>Participaties in beleggingsinstellingen</t>
  </si>
  <si>
    <t>2.3.1</t>
  </si>
  <si>
    <t>2.3.2</t>
  </si>
  <si>
    <t>2.3.3</t>
  </si>
  <si>
    <t>2.4</t>
  </si>
  <si>
    <t>Deelnemingen</t>
  </si>
  <si>
    <t>2.4.1</t>
  </si>
  <si>
    <t>2.4.2</t>
  </si>
  <si>
    <t>2.4.3</t>
  </si>
  <si>
    <t>Totaal aandelen en deelnemingen</t>
  </si>
  <si>
    <t>t/m 1 jaar</t>
  </si>
  <si>
    <t>3.1.1</t>
  </si>
  <si>
    <t>3.1.2</t>
  </si>
  <si>
    <t>3.1.3</t>
  </si>
  <si>
    <t>meer dan 1 jaar</t>
  </si>
  <si>
    <t>3.2.1</t>
  </si>
  <si>
    <t>3.2.2</t>
  </si>
  <si>
    <t>3.2.3</t>
  </si>
  <si>
    <t>Totaal effecten m.u.v. aandelen</t>
  </si>
  <si>
    <t>Financiële derivaten</t>
  </si>
  <si>
    <t>Totaal financiële derivaten</t>
  </si>
  <si>
    <t>Leningen</t>
  </si>
  <si>
    <t>5.1.1</t>
  </si>
  <si>
    <t>5.1.2</t>
  </si>
  <si>
    <t>5.1.3</t>
  </si>
  <si>
    <t>meer dan 1 jaar: woninghypotheken</t>
  </si>
  <si>
    <t>5.2.1</t>
  </si>
  <si>
    <t>5.2.2</t>
  </si>
  <si>
    <t>5.2.3</t>
  </si>
  <si>
    <t>5.3</t>
  </si>
  <si>
    <t>meer dan 1 jaar: overig</t>
  </si>
  <si>
    <t>5.3.1</t>
  </si>
  <si>
    <t>5.3.2</t>
  </si>
  <si>
    <t>5.3.3</t>
  </si>
  <si>
    <t>Totaal leningen</t>
  </si>
  <si>
    <t>Deposito´s en overige liquide middelen</t>
  </si>
  <si>
    <t>Herverzekerde technische voorzieningen</t>
  </si>
  <si>
    <t>Overige niet-financiële activa</t>
  </si>
  <si>
    <t xml:space="preserve">Totaal activa </t>
  </si>
  <si>
    <t>Totaal fondsvermogen 2014 (DNB)</t>
  </si>
  <si>
    <t>Totaal fondsvermogen 2016 (DNB)</t>
  </si>
  <si>
    <t>Premie vrijval (grondslag)</t>
  </si>
  <si>
    <t>Controle netto waardeverandering (nul)</t>
  </si>
  <si>
    <t>Waarde totale doorsnee opbouw (grondslag)</t>
  </si>
  <si>
    <t>Relatieve waarde- verandering</t>
  </si>
  <si>
    <t>Unisex AG2014 vanaf 67 met 2/3 man en 1/3 vrouw</t>
  </si>
  <si>
    <t>CPB2017</t>
  </si>
  <si>
    <t>Premiegrondslag 2020 (CPB2017)</t>
  </si>
  <si>
    <t>Waarde maal verdeling grondslag (w)</t>
  </si>
  <si>
    <t>Waardeeffect verliesgeneraties (mld)</t>
  </si>
  <si>
    <t>Waardeffect verliesgeneraties (% grondslag)</t>
  </si>
  <si>
    <t>Waardeeffect verliesgeneraties (% vermogen)</t>
  </si>
  <si>
    <t>Waardeeffect alle generaties (mld)</t>
  </si>
  <si>
    <t>Waardeffect alle generaties (% grondslag)</t>
  </si>
  <si>
    <t>Waardeeffect alle generaties (% vermogen)</t>
  </si>
  <si>
    <t>CPB(2015) transitielast</t>
  </si>
  <si>
    <t>Doorsneeopbouw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</si>
</sst>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0.0"/>
    <numFmt numFmtId="166" formatCode="_([$€-2]\ * #,##0.00_);_([$€-2]\ * \(#,##0.00\);_([$€-2]\ * &quot;-&quot;??_);_(@_)"/>
    <numFmt numFmtId="167" formatCode="[$€-2]\ #,##0.00"/>
    <numFmt numFmtId="168" formatCode="0.000%"/>
    <numFmt numFmtId="169" formatCode="&quot;Datum laatste wijziging:&quot;\ dd/mm/yyyy"/>
    <numFmt numFmtId="170" formatCode="#,##0.0000"/>
    <numFmt numFmtId="171" formatCode="_([$€-2]\ * #,##0_);_([$€-2]\ * \(#,##0\);_([$€-2]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0"/>
      <name val="Arial"/>
      <family val="2"/>
    </font>
    <font>
      <sz val="8.5"/>
      <name val="Verdana"/>
      <family val="2"/>
    </font>
    <font>
      <b/>
      <sz val="8.5"/>
      <color indexed="8"/>
      <name val="Verdana"/>
      <family val="2"/>
    </font>
    <font>
      <sz val="8.5"/>
      <color indexed="8"/>
      <name val="Verdana"/>
      <family val="2"/>
    </font>
    <font>
      <b/>
      <sz val="8.5"/>
      <name val="Verdana"/>
      <family val="2"/>
    </font>
    <font>
      <sz val="8.5"/>
      <color indexed="9"/>
      <name val="Verdana"/>
      <family val="2"/>
    </font>
    <font>
      <b/>
      <sz val="8.5"/>
      <color indexed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E5EA"/>
        <bgColor indexed="64"/>
      </patternFill>
    </fill>
    <fill>
      <patternFill patternType="solid">
        <fgColor rgb="FFF4F4F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58768B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63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165" fontId="0" fillId="0" borderId="0" xfId="0" applyNumberFormat="1"/>
    <xf numFmtId="166" fontId="0" fillId="2" borderId="0" xfId="0" applyNumberFormat="1" applyFill="1"/>
    <xf numFmtId="0" fontId="2" fillId="0" borderId="0" xfId="0" applyFont="1"/>
    <xf numFmtId="164" fontId="0" fillId="2" borderId="0" xfId="0" applyNumberFormat="1" applyFill="1"/>
    <xf numFmtId="0" fontId="0" fillId="0" borderId="0" xfId="0" applyAlignment="1">
      <alignment horizontal="left"/>
    </xf>
    <xf numFmtId="0" fontId="0" fillId="0" borderId="3" xfId="0" applyBorder="1"/>
    <xf numFmtId="0" fontId="0" fillId="0" borderId="5" xfId="0" applyBorder="1"/>
    <xf numFmtId="164" fontId="0" fillId="0" borderId="0" xfId="1" applyNumberFormat="1" applyFont="1" applyBorder="1"/>
    <xf numFmtId="10" fontId="0" fillId="0" borderId="0" xfId="0" applyNumberFormat="1" applyBorder="1"/>
    <xf numFmtId="164" fontId="0" fillId="0" borderId="8" xfId="1" applyNumberFormat="1" applyFont="1" applyBorder="1"/>
    <xf numFmtId="10" fontId="0" fillId="0" borderId="8" xfId="0" applyNumberFormat="1" applyBorder="1"/>
    <xf numFmtId="10" fontId="0" fillId="0" borderId="3" xfId="1" applyNumberFormat="1" applyFont="1" applyBorder="1"/>
    <xf numFmtId="10" fontId="0" fillId="0" borderId="0" xfId="1" applyNumberFormat="1" applyFont="1" applyBorder="1"/>
    <xf numFmtId="10" fontId="0" fillId="0" borderId="5" xfId="1" applyNumberFormat="1" applyFont="1" applyBorder="1"/>
    <xf numFmtId="10" fontId="0" fillId="0" borderId="8" xfId="1" applyNumberFormat="1" applyFont="1" applyBorder="1"/>
    <xf numFmtId="165" fontId="0" fillId="0" borderId="0" xfId="0" applyNumberFormat="1" applyBorder="1"/>
    <xf numFmtId="165" fontId="0" fillId="0" borderId="8" xfId="0" applyNumberFormat="1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164" fontId="0" fillId="0" borderId="7" xfId="1" applyNumberFormat="1" applyFont="1" applyBorder="1"/>
    <xf numFmtId="164" fontId="0" fillId="0" borderId="0" xfId="0" applyNumberFormat="1"/>
    <xf numFmtId="10" fontId="0" fillId="0" borderId="7" xfId="1" applyNumberFormat="1" applyFont="1" applyBorder="1"/>
    <xf numFmtId="2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10" fontId="3" fillId="0" borderId="0" xfId="0" applyNumberFormat="1" applyFont="1"/>
    <xf numFmtId="0" fontId="3" fillId="0" borderId="0" xfId="0" applyFont="1"/>
    <xf numFmtId="168" fontId="0" fillId="2" borderId="0" xfId="1" applyNumberFormat="1" applyFont="1" applyFill="1"/>
    <xf numFmtId="168" fontId="3" fillId="0" borderId="0" xfId="0" applyNumberFormat="1" applyFont="1"/>
    <xf numFmtId="0" fontId="0" fillId="0" borderId="1" xfId="0" applyBorder="1"/>
    <xf numFmtId="0" fontId="0" fillId="0" borderId="0" xfId="0" applyAlignment="1">
      <alignment horizontal="left"/>
    </xf>
    <xf numFmtId="165" fontId="0" fillId="2" borderId="0" xfId="0" applyNumberFormat="1" applyFill="1"/>
    <xf numFmtId="0" fontId="0" fillId="0" borderId="0" xfId="0" applyBorder="1"/>
    <xf numFmtId="166" fontId="0" fillId="0" borderId="0" xfId="0" applyNumberFormat="1"/>
    <xf numFmtId="10" fontId="4" fillId="0" borderId="7" xfId="1" applyNumberFormat="1" applyFont="1" applyBorder="1"/>
    <xf numFmtId="164" fontId="4" fillId="0" borderId="0" xfId="1" applyNumberFormat="1" applyFont="1" applyBorder="1"/>
    <xf numFmtId="10" fontId="4" fillId="0" borderId="0" xfId="1" applyNumberFormat="1" applyFont="1" applyBorder="1"/>
    <xf numFmtId="164" fontId="4" fillId="0" borderId="8" xfId="1" applyNumberFormat="1" applyFont="1" applyBorder="1"/>
    <xf numFmtId="10" fontId="4" fillId="0" borderId="8" xfId="1" applyNumberFormat="1" applyFont="1" applyBorder="1"/>
    <xf numFmtId="167" fontId="0" fillId="0" borderId="0" xfId="0" applyNumberFormat="1" applyBorder="1"/>
    <xf numFmtId="9" fontId="0" fillId="0" borderId="0" xfId="1" applyFon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169" fontId="6" fillId="0" borderId="0" xfId="2" applyNumberFormat="1" applyFont="1" applyFill="1"/>
    <xf numFmtId="0" fontId="6" fillId="0" borderId="0" xfId="2" applyFont="1" applyFill="1" applyBorder="1"/>
    <xf numFmtId="0" fontId="6" fillId="0" borderId="0" xfId="2" applyFont="1" applyFill="1"/>
    <xf numFmtId="0" fontId="7" fillId="0" borderId="0" xfId="2" applyNumberFormat="1" applyFont="1" applyFill="1" applyBorder="1"/>
    <xf numFmtId="14" fontId="8" fillId="0" borderId="0" xfId="2" applyNumberFormat="1" applyFont="1" applyFill="1"/>
    <xf numFmtId="1" fontId="8" fillId="0" borderId="12" xfId="2" applyNumberFormat="1" applyFont="1" applyFill="1" applyBorder="1"/>
    <xf numFmtId="0" fontId="6" fillId="0" borderId="12" xfId="2" applyFont="1" applyFill="1" applyBorder="1"/>
    <xf numFmtId="0" fontId="9" fillId="4" borderId="0" xfId="2" applyFont="1" applyFill="1" applyBorder="1" applyAlignment="1">
      <alignment vertical="top" wrapText="1"/>
    </xf>
    <xf numFmtId="0" fontId="9" fillId="4" borderId="0" xfId="2" applyFont="1" applyFill="1"/>
    <xf numFmtId="0" fontId="9" fillId="4" borderId="0" xfId="2" applyFont="1" applyFill="1" applyBorder="1" applyAlignment="1">
      <alignment horizontal="right" vertical="top" wrapText="1"/>
    </xf>
    <xf numFmtId="0" fontId="9" fillId="4" borderId="0" xfId="2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6" fillId="5" borderId="0" xfId="2" applyFont="1" applyFill="1" applyBorder="1"/>
    <xf numFmtId="0" fontId="9" fillId="5" borderId="0" xfId="2" applyFont="1" applyFill="1" applyBorder="1"/>
    <xf numFmtId="0" fontId="6" fillId="5" borderId="0" xfId="2" applyFont="1" applyFill="1" applyBorder="1" applyAlignment="1">
      <alignment horizontal="right"/>
    </xf>
    <xf numFmtId="1" fontId="8" fillId="5" borderId="0" xfId="2" applyNumberFormat="1" applyFont="1" applyFill="1" applyAlignment="1">
      <alignment horizontal="left"/>
    </xf>
    <xf numFmtId="0" fontId="6" fillId="5" borderId="0" xfId="2" applyFont="1" applyFill="1" applyAlignment="1">
      <alignment vertical="top"/>
    </xf>
    <xf numFmtId="3" fontId="6" fillId="5" borderId="0" xfId="2" applyNumberFormat="1" applyFont="1" applyFill="1" applyAlignment="1">
      <alignment horizontal="right"/>
    </xf>
    <xf numFmtId="0" fontId="6" fillId="5" borderId="0" xfId="2" applyFont="1" applyFill="1" applyAlignment="1">
      <alignment horizontal="right"/>
    </xf>
    <xf numFmtId="1" fontId="8" fillId="0" borderId="0" xfId="2" applyNumberFormat="1" applyFont="1" applyFill="1" applyAlignment="1">
      <alignment horizontal="left"/>
    </xf>
    <xf numFmtId="1" fontId="8" fillId="0" borderId="0" xfId="2" applyNumberFormat="1" applyFont="1" applyFill="1"/>
    <xf numFmtId="3" fontId="6" fillId="0" borderId="0" xfId="2" applyNumberFormat="1" applyFont="1" applyFill="1" applyAlignment="1">
      <alignment horizontal="right"/>
    </xf>
    <xf numFmtId="1" fontId="8" fillId="5" borderId="0" xfId="2" applyNumberFormat="1" applyFont="1" applyFill="1"/>
    <xf numFmtId="0" fontId="6" fillId="5" borderId="0" xfId="2" applyFont="1" applyFill="1"/>
    <xf numFmtId="3" fontId="8" fillId="5" borderId="0" xfId="2" applyNumberFormat="1" applyFont="1" applyFill="1" applyAlignment="1">
      <alignment horizontal="right"/>
    </xf>
    <xf numFmtId="3" fontId="8" fillId="0" borderId="0" xfId="2" applyNumberFormat="1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6" fillId="5" borderId="0" xfId="2" applyFont="1" applyFill="1" applyAlignment="1">
      <alignment horizontal="left"/>
    </xf>
    <xf numFmtId="0" fontId="9" fillId="5" borderId="0" xfId="2" applyFont="1" applyFill="1" applyAlignment="1">
      <alignment horizontal="left"/>
    </xf>
    <xf numFmtId="0" fontId="9" fillId="0" borderId="0" xfId="2" applyFont="1" applyFill="1" applyAlignment="1">
      <alignment horizontal="left"/>
    </xf>
    <xf numFmtId="0" fontId="9" fillId="0" borderId="0" xfId="2" applyFont="1" applyFill="1"/>
    <xf numFmtId="0" fontId="9" fillId="5" borderId="0" xfId="2" applyFont="1" applyFill="1"/>
    <xf numFmtId="0" fontId="9" fillId="0" borderId="0" xfId="2" applyFont="1" applyFill="1" applyBorder="1"/>
    <xf numFmtId="3" fontId="9" fillId="0" borderId="0" xfId="2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1" fontId="7" fillId="5" borderId="12" xfId="2" applyNumberFormat="1" applyFont="1" applyFill="1" applyBorder="1" applyAlignment="1">
      <alignment horizontal="left"/>
    </xf>
    <xf numFmtId="1" fontId="7" fillId="5" borderId="12" xfId="2" applyNumberFormat="1" applyFont="1" applyFill="1" applyBorder="1"/>
    <xf numFmtId="0" fontId="6" fillId="5" borderId="12" xfId="2" applyFont="1" applyFill="1" applyBorder="1"/>
    <xf numFmtId="0" fontId="6" fillId="0" borderId="0" xfId="2" applyFont="1" applyFill="1" applyBorder="1" applyAlignment="1"/>
    <xf numFmtId="3" fontId="6" fillId="0" borderId="0" xfId="2" applyNumberFormat="1" applyFont="1" applyFill="1" applyBorder="1"/>
    <xf numFmtId="0" fontId="7" fillId="0" borderId="0" xfId="2" applyNumberFormat="1" applyFont="1" applyFill="1"/>
    <xf numFmtId="0" fontId="9" fillId="0" borderId="0" xfId="2" applyFont="1" applyFill="1" applyBorder="1" applyAlignment="1">
      <alignment vertical="top" wrapText="1"/>
    </xf>
    <xf numFmtId="0" fontId="6" fillId="0" borderId="12" xfId="2" applyFont="1" applyFill="1" applyBorder="1" applyAlignment="1">
      <alignment vertical="top" wrapText="1"/>
    </xf>
    <xf numFmtId="0" fontId="6" fillId="0" borderId="12" xfId="2" applyFont="1" applyFill="1" applyBorder="1" applyAlignment="1">
      <alignment horizontal="right" vertical="top" wrapText="1"/>
    </xf>
    <xf numFmtId="0" fontId="6" fillId="0" borderId="0" xfId="2" quotePrefix="1" applyFont="1" applyFill="1" applyAlignment="1">
      <alignment horizontal="right"/>
    </xf>
    <xf numFmtId="1" fontId="10" fillId="5" borderId="0" xfId="2" applyNumberFormat="1" applyFont="1" applyFill="1" applyBorder="1"/>
    <xf numFmtId="1" fontId="10" fillId="0" borderId="0" xfId="2" applyNumberFormat="1" applyFont="1" applyFill="1" applyBorder="1"/>
    <xf numFmtId="1" fontId="11" fillId="0" borderId="0" xfId="2" applyNumberFormat="1" applyFont="1" applyFill="1" applyBorder="1"/>
    <xf numFmtId="1" fontId="11" fillId="5" borderId="0" xfId="2" applyNumberFormat="1" applyFont="1" applyFill="1" applyBorder="1"/>
    <xf numFmtId="3" fontId="6" fillId="0" borderId="0" xfId="2" applyNumberFormat="1" applyFont="1" applyFill="1" applyBorder="1" applyAlignment="1">
      <alignment horizontal="right"/>
    </xf>
    <xf numFmtId="3" fontId="6" fillId="5" borderId="0" xfId="2" applyNumberFormat="1" applyFont="1" applyFill="1" applyBorder="1" applyAlignment="1">
      <alignment horizontal="right"/>
    </xf>
    <xf numFmtId="3" fontId="8" fillId="0" borderId="0" xfId="2" applyNumberFormat="1" applyFont="1" applyFill="1" applyBorder="1" applyAlignment="1">
      <alignment horizontal="right"/>
    </xf>
    <xf numFmtId="3" fontId="8" fillId="5" borderId="0" xfId="2" applyNumberFormat="1" applyFont="1" applyFill="1" applyBorder="1" applyAlignment="1">
      <alignment horizontal="right"/>
    </xf>
    <xf numFmtId="170" fontId="8" fillId="5" borderId="0" xfId="2" applyNumberFormat="1" applyFont="1" applyFill="1" applyBorder="1" applyAlignment="1">
      <alignment horizontal="right"/>
    </xf>
    <xf numFmtId="0" fontId="6" fillId="5" borderId="0" xfId="2" applyFont="1" applyFill="1" applyBorder="1" applyAlignment="1">
      <alignment horizontal="left"/>
    </xf>
    <xf numFmtId="1" fontId="8" fillId="0" borderId="0" xfId="2" applyNumberFormat="1" applyFont="1" applyFill="1" applyBorder="1" applyAlignment="1">
      <alignment horizontal="left"/>
    </xf>
    <xf numFmtId="1" fontId="7" fillId="0" borderId="0" xfId="2" applyNumberFormat="1" applyFont="1" applyFill="1" applyBorder="1"/>
    <xf numFmtId="0" fontId="6" fillId="5" borderId="12" xfId="2" applyFont="1" applyFill="1" applyBorder="1" applyAlignment="1"/>
    <xf numFmtId="3" fontId="6" fillId="0" borderId="0" xfId="2" applyNumberFormat="1" applyFont="1" applyFill="1"/>
    <xf numFmtId="9" fontId="0" fillId="0" borderId="0" xfId="1" applyFont="1" applyFill="1" applyBorder="1"/>
    <xf numFmtId="167" fontId="0" fillId="0" borderId="0" xfId="0" applyNumberFormat="1" applyFill="1" applyBorder="1"/>
    <xf numFmtId="164" fontId="0" fillId="0" borderId="0" xfId="1" applyNumberFormat="1" applyFont="1" applyFill="1" applyBorder="1"/>
    <xf numFmtId="167" fontId="0" fillId="0" borderId="8" xfId="0" applyNumberFormat="1" applyFill="1" applyBorder="1"/>
    <xf numFmtId="166" fontId="0" fillId="0" borderId="0" xfId="0" applyNumberFormat="1" applyBorder="1"/>
    <xf numFmtId="168" fontId="0" fillId="0" borderId="0" xfId="1" applyNumberFormat="1" applyFont="1" applyBorder="1"/>
    <xf numFmtId="2" fontId="3" fillId="0" borderId="0" xfId="0" applyNumberFormat="1" applyFont="1" applyBorder="1"/>
    <xf numFmtId="2" fontId="3" fillId="0" borderId="8" xfId="0" applyNumberFormat="1" applyFont="1" applyBorder="1"/>
    <xf numFmtId="10" fontId="0" fillId="0" borderId="1" xfId="1" applyNumberFormat="1" applyFont="1" applyBorder="1"/>
    <xf numFmtId="2" fontId="3" fillId="0" borderId="7" xfId="0" applyNumberFormat="1" applyFont="1" applyBorder="1"/>
    <xf numFmtId="164" fontId="3" fillId="0" borderId="2" xfId="1" applyNumberFormat="1" applyFont="1" applyBorder="1"/>
    <xf numFmtId="164" fontId="3" fillId="0" borderId="4" xfId="1" applyNumberFormat="1" applyFont="1" applyBorder="1"/>
    <xf numFmtId="164" fontId="3" fillId="0" borderId="6" xfId="1" applyNumberFormat="1" applyFont="1" applyBorder="1"/>
    <xf numFmtId="171" fontId="0" fillId="3" borderId="7" xfId="0" applyNumberFormat="1" applyFill="1" applyBorder="1"/>
    <xf numFmtId="0" fontId="0" fillId="0" borderId="0" xfId="0" applyAlignment="1">
      <alignment horizontal="left"/>
    </xf>
    <xf numFmtId="164" fontId="4" fillId="0" borderId="7" xfId="0" applyNumberFormat="1" applyFont="1" applyBorder="1"/>
    <xf numFmtId="166" fontId="4" fillId="0" borderId="2" xfId="1" applyNumberFormat="1" applyFont="1" applyBorder="1"/>
    <xf numFmtId="166" fontId="4" fillId="0" borderId="4" xfId="1" applyNumberFormat="1" applyFont="1" applyBorder="1"/>
    <xf numFmtId="166" fontId="4" fillId="0" borderId="6" xfId="1" applyNumberFormat="1" applyFont="1" applyBorder="1"/>
    <xf numFmtId="0" fontId="4" fillId="0" borderId="10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9" fontId="0" fillId="0" borderId="7" xfId="0" applyNumberFormat="1" applyBorder="1"/>
    <xf numFmtId="9" fontId="0" fillId="0" borderId="0" xfId="0" applyNumberFormat="1" applyBorder="1"/>
    <xf numFmtId="9" fontId="0" fillId="0" borderId="8" xfId="0" applyNumberFormat="1" applyBorder="1"/>
    <xf numFmtId="164" fontId="4" fillId="0" borderId="0" xfId="1" applyNumberFormat="1" applyFont="1"/>
    <xf numFmtId="0" fontId="0" fillId="0" borderId="1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3" fillId="0" borderId="7" xfId="0" applyFont="1" applyBorder="1" applyAlignment="1">
      <alignment horizontal="right" wrapText="1"/>
    </xf>
    <xf numFmtId="0" fontId="0" fillId="0" borderId="7" xfId="0" applyFill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171" fontId="0" fillId="0" borderId="0" xfId="0" applyNumberFormat="1" applyBorder="1"/>
    <xf numFmtId="171" fontId="0" fillId="0" borderId="0" xfId="0" applyNumberFormat="1" applyFill="1" applyBorder="1"/>
    <xf numFmtId="164" fontId="0" fillId="3" borderId="7" xfId="1" applyNumberFormat="1" applyFont="1" applyFill="1" applyBorder="1"/>
    <xf numFmtId="167" fontId="0" fillId="0" borderId="8" xfId="0" applyNumberFormat="1" applyBorder="1"/>
    <xf numFmtId="10" fontId="0" fillId="2" borderId="0" xfId="0" applyNumberFormat="1" applyFill="1"/>
    <xf numFmtId="171" fontId="3" fillId="0" borderId="0" xfId="0" applyNumberFormat="1" applyFont="1"/>
    <xf numFmtId="17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right" wrapText="1"/>
    </xf>
    <xf numFmtId="168" fontId="0" fillId="0" borderId="0" xfId="0" applyNumberForma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Degressieve opbouw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Degressieve opbouw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Fonds!$A$13:$A$52</c:f>
              <c:numCache>
                <c:formatCode>General</c:formatCode>
                <c:ptCount val="40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</c:numCache>
            </c:numRef>
          </c:cat>
          <c:val>
            <c:numRef>
              <c:f>Fonds!$H$13:$H$52</c:f>
              <c:numCache>
                <c:formatCode>0.00%</c:formatCode>
                <c:ptCount val="40"/>
                <c:pt idx="0">
                  <c:v>2.6651115232068836E-2</c:v>
                </c:pt>
                <c:pt idx="1">
                  <c:v>2.6320049761595517E-2</c:v>
                </c:pt>
                <c:pt idx="2">
                  <c:v>2.5993096852446013E-2</c:v>
                </c:pt>
                <c:pt idx="3">
                  <c:v>2.5670205417563062E-2</c:v>
                </c:pt>
                <c:pt idx="4">
                  <c:v>2.5351325004503048E-2</c:v>
                </c:pt>
                <c:pt idx="5">
                  <c:v>2.503640578755266E-2</c:v>
                </c:pt>
                <c:pt idx="6">
                  <c:v>2.4725398559943539E-2</c:v>
                </c:pt>
                <c:pt idx="7">
                  <c:v>2.4418254726163626E-2</c:v>
                </c:pt>
                <c:pt idx="8">
                  <c:v>2.4114926294363997E-2</c:v>
                </c:pt>
                <c:pt idx="9">
                  <c:v>2.3815365868860065E-2</c:v>
                </c:pt>
                <c:pt idx="10">
                  <c:v>2.3519526642725875E-2</c:v>
                </c:pt>
                <c:pt idx="11">
                  <c:v>2.3227362390480465E-2</c:v>
                </c:pt>
                <c:pt idx="12">
                  <c:v>2.2938827460865001E-2</c:v>
                </c:pt>
                <c:pt idx="13">
                  <c:v>2.2653876769709706E-2</c:v>
                </c:pt>
                <c:pt idx="14">
                  <c:v>2.2372465792889346E-2</c:v>
                </c:pt>
                <c:pt idx="15">
                  <c:v>2.2094550559366263E-2</c:v>
                </c:pt>
                <c:pt idx="16">
                  <c:v>2.182008764431979E-2</c:v>
                </c:pt>
                <c:pt idx="17">
                  <c:v>2.1549034162361057E-2</c:v>
                </c:pt>
                <c:pt idx="18">
                  <c:v>2.1281347760832042E-2</c:v>
                </c:pt>
                <c:pt idx="19">
                  <c:v>2.1016986613187898E-2</c:v>
                </c:pt>
                <c:pt idx="20">
                  <c:v>2.0755909412461453E-2</c:v>
                </c:pt>
                <c:pt idx="21">
                  <c:v>2.0498075364808934E-2</c:v>
                </c:pt>
                <c:pt idx="22">
                  <c:v>2.0243444183135822E-2</c:v>
                </c:pt>
                <c:pt idx="23">
                  <c:v>1.9991976080801936E-2</c:v>
                </c:pt>
                <c:pt idx="24">
                  <c:v>1.9743631765404664E-2</c:v>
                </c:pt>
                <c:pt idx="25">
                  <c:v>1.9498372432639466E-2</c:v>
                </c:pt>
                <c:pt idx="26">
                  <c:v>1.9256159760236615E-2</c:v>
                </c:pt>
                <c:pt idx="27">
                  <c:v>1.9016955901973265E-2</c:v>
                </c:pt>
                <c:pt idx="28">
                  <c:v>1.8780723481759892E-2</c:v>
                </c:pt>
                <c:pt idx="29">
                  <c:v>1.8547425587800228E-2</c:v>
                </c:pt>
                <c:pt idx="30">
                  <c:v>1.8317025766823682E-2</c:v>
                </c:pt>
                <c:pt idx="31">
                  <c:v>1.8089488018389485E-2</c:v>
                </c:pt>
                <c:pt idx="32">
                  <c:v>1.7864776789261509E-2</c:v>
                </c:pt>
                <c:pt idx="33">
                  <c:v>1.7642856967853029E-2</c:v>
                </c:pt>
                <c:pt idx="34">
                  <c:v>1.7423693878740442E-2</c:v>
                </c:pt>
                <c:pt idx="35">
                  <c:v>1.7207253277245191E-2</c:v>
                </c:pt>
                <c:pt idx="36">
                  <c:v>1.6993501344082937E-2</c:v>
                </c:pt>
                <c:pt idx="37">
                  <c:v>1.6782404680079244E-2</c:v>
                </c:pt>
                <c:pt idx="38">
                  <c:v>1.6573930300950886E-2</c:v>
                </c:pt>
                <c:pt idx="39">
                  <c:v>1.6368045632151967E-2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F0-4DD7-B810-0B221D46F799}"/>
            </c:ext>
          </c:extLst>
        </c:ser>
        <c:ser>
          <c:idx val="1"/>
          <c:order val="1"/>
          <c:tx>
            <c:v>Doorsnee opbouw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Fonds!$S$13:$S$52</c:f>
              <c:numCache>
                <c:formatCode>0.000%</c:formatCode>
                <c:ptCount val="40"/>
                <c:pt idx="0">
                  <c:v>2.0499999999999994E-2</c:v>
                </c:pt>
                <c:pt idx="1">
                  <c:v>2.0499999999999994E-2</c:v>
                </c:pt>
                <c:pt idx="2">
                  <c:v>2.0499999999999994E-2</c:v>
                </c:pt>
                <c:pt idx="3">
                  <c:v>2.0499999999999994E-2</c:v>
                </c:pt>
                <c:pt idx="4">
                  <c:v>2.0499999999999994E-2</c:v>
                </c:pt>
                <c:pt idx="5">
                  <c:v>2.0499999999999994E-2</c:v>
                </c:pt>
                <c:pt idx="6">
                  <c:v>2.0499999999999994E-2</c:v>
                </c:pt>
                <c:pt idx="7">
                  <c:v>2.0499999999999994E-2</c:v>
                </c:pt>
                <c:pt idx="8">
                  <c:v>2.0499999999999994E-2</c:v>
                </c:pt>
                <c:pt idx="9">
                  <c:v>2.0499999999999994E-2</c:v>
                </c:pt>
                <c:pt idx="10">
                  <c:v>2.0499999999999994E-2</c:v>
                </c:pt>
                <c:pt idx="11">
                  <c:v>2.0499999999999994E-2</c:v>
                </c:pt>
                <c:pt idx="12">
                  <c:v>2.0499999999999994E-2</c:v>
                </c:pt>
                <c:pt idx="13">
                  <c:v>2.0499999999999994E-2</c:v>
                </c:pt>
                <c:pt idx="14">
                  <c:v>2.0499999999999994E-2</c:v>
                </c:pt>
                <c:pt idx="15">
                  <c:v>2.0499999999999994E-2</c:v>
                </c:pt>
                <c:pt idx="16">
                  <c:v>2.0499999999999994E-2</c:v>
                </c:pt>
                <c:pt idx="17">
                  <c:v>2.0499999999999994E-2</c:v>
                </c:pt>
                <c:pt idx="18">
                  <c:v>2.0499999999999994E-2</c:v>
                </c:pt>
                <c:pt idx="19">
                  <c:v>2.0499999999999994E-2</c:v>
                </c:pt>
                <c:pt idx="20">
                  <c:v>2.0499999999999994E-2</c:v>
                </c:pt>
                <c:pt idx="21">
                  <c:v>2.0499999999999994E-2</c:v>
                </c:pt>
                <c:pt idx="22">
                  <c:v>2.0499999999999994E-2</c:v>
                </c:pt>
                <c:pt idx="23">
                  <c:v>2.0499999999999994E-2</c:v>
                </c:pt>
                <c:pt idx="24">
                  <c:v>2.0499999999999994E-2</c:v>
                </c:pt>
                <c:pt idx="25">
                  <c:v>2.0499999999999994E-2</c:v>
                </c:pt>
                <c:pt idx="26">
                  <c:v>2.0499999999999994E-2</c:v>
                </c:pt>
                <c:pt idx="27">
                  <c:v>2.0499999999999994E-2</c:v>
                </c:pt>
                <c:pt idx="28">
                  <c:v>2.0499999999999994E-2</c:v>
                </c:pt>
                <c:pt idx="29">
                  <c:v>2.0499999999999994E-2</c:v>
                </c:pt>
                <c:pt idx="30">
                  <c:v>2.0499999999999994E-2</c:v>
                </c:pt>
                <c:pt idx="31">
                  <c:v>2.0499999999999994E-2</c:v>
                </c:pt>
                <c:pt idx="32">
                  <c:v>2.0499999999999994E-2</c:v>
                </c:pt>
                <c:pt idx="33">
                  <c:v>2.0499999999999994E-2</c:v>
                </c:pt>
                <c:pt idx="34">
                  <c:v>2.0499999999999994E-2</c:v>
                </c:pt>
                <c:pt idx="35">
                  <c:v>2.0499999999999994E-2</c:v>
                </c:pt>
                <c:pt idx="36">
                  <c:v>2.0499999999999994E-2</c:v>
                </c:pt>
                <c:pt idx="37">
                  <c:v>2.0499999999999994E-2</c:v>
                </c:pt>
                <c:pt idx="38">
                  <c:v>2.0499999999999994E-2</c:v>
                </c:pt>
                <c:pt idx="39">
                  <c:v>2.0499999999999994E-2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F0-4DD7-B810-0B221D46F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886088"/>
        <c:axId val="392882808"/>
      </c:lineChart>
      <c:catAx>
        <c:axId val="39288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882808"/>
        <c:crosses val="autoZero"/>
        <c:auto val="1"/>
        <c:lblAlgn val="ctr"/>
        <c:lblOffset val="100"/>
        <c:noMultiLvlLbl val="0"/>
      </c:catAx>
      <c:valAx>
        <c:axId val="392882808"/>
        <c:scaling>
          <c:orientation val="minMax"/>
          <c:max val="3.0000000000000006E-2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886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Netto waardeverandering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Netto waardeverandering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Fonds!$A$13:$A$52</c:f>
              <c:numCache>
                <c:formatCode>General</c:formatCode>
                <c:ptCount val="40"/>
                <c:pt idx="0">
                  <c:v>-40</c:v>
                </c:pt>
                <c:pt idx="1">
                  <c:v>-39</c:v>
                </c:pt>
                <c:pt idx="2">
                  <c:v>-38</c:v>
                </c:pt>
                <c:pt idx="3">
                  <c:v>-37</c:v>
                </c:pt>
                <c:pt idx="4">
                  <c:v>-36</c:v>
                </c:pt>
                <c:pt idx="5">
                  <c:v>-35</c:v>
                </c:pt>
                <c:pt idx="6">
                  <c:v>-34</c:v>
                </c:pt>
                <c:pt idx="7">
                  <c:v>-33</c:v>
                </c:pt>
                <c:pt idx="8">
                  <c:v>-32</c:v>
                </c:pt>
                <c:pt idx="9">
                  <c:v>-31</c:v>
                </c:pt>
                <c:pt idx="10">
                  <c:v>-30</c:v>
                </c:pt>
                <c:pt idx="11">
                  <c:v>-29</c:v>
                </c:pt>
                <c:pt idx="12">
                  <c:v>-28</c:v>
                </c:pt>
                <c:pt idx="13">
                  <c:v>-27</c:v>
                </c:pt>
                <c:pt idx="14">
                  <c:v>-26</c:v>
                </c:pt>
                <c:pt idx="15">
                  <c:v>-25</c:v>
                </c:pt>
                <c:pt idx="16">
                  <c:v>-24</c:v>
                </c:pt>
                <c:pt idx="17">
                  <c:v>-23</c:v>
                </c:pt>
                <c:pt idx="18">
                  <c:v>-22</c:v>
                </c:pt>
                <c:pt idx="19">
                  <c:v>-21</c:v>
                </c:pt>
                <c:pt idx="20">
                  <c:v>-20</c:v>
                </c:pt>
                <c:pt idx="21">
                  <c:v>-19</c:v>
                </c:pt>
                <c:pt idx="22">
                  <c:v>-18</c:v>
                </c:pt>
                <c:pt idx="23">
                  <c:v>-17</c:v>
                </c:pt>
                <c:pt idx="24">
                  <c:v>-16</c:v>
                </c:pt>
                <c:pt idx="25">
                  <c:v>-15</c:v>
                </c:pt>
                <c:pt idx="26">
                  <c:v>-14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-10</c:v>
                </c:pt>
                <c:pt idx="31">
                  <c:v>-9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</c:numCache>
            </c:numRef>
          </c:cat>
          <c:val>
            <c:numRef>
              <c:f>Fonds!$Q$13:$Q$52</c:f>
              <c:numCache>
                <c:formatCode>0.00%</c:formatCode>
                <c:ptCount val="40"/>
                <c:pt idx="0">
                  <c:v>1.2579870734028102E-2</c:v>
                </c:pt>
                <c:pt idx="1">
                  <c:v>6.4420785242857576E-3</c:v>
                </c:pt>
                <c:pt idx="2">
                  <c:v>5.7656027487892707E-4</c:v>
                </c:pt>
                <c:pt idx="3">
                  <c:v>-5.0148108929163795E-3</c:v>
                </c:pt>
                <c:pt idx="4">
                  <c:v>-1.0330140963125003E-2</c:v>
                </c:pt>
                <c:pt idx="5">
                  <c:v>-1.5367514821634802E-2</c:v>
                </c:pt>
                <c:pt idx="6">
                  <c:v>-2.0124996050710428E-2</c:v>
                </c:pt>
                <c:pt idx="7">
                  <c:v>-2.4600626721438156E-2</c:v>
                </c:pt>
                <c:pt idx="8">
                  <c:v>-2.879242718408136E-2</c:v>
                </c:pt>
                <c:pt idx="9">
                  <c:v>-3.2698395856325432E-2</c:v>
                </c:pt>
                <c:pt idx="10">
                  <c:v>-3.6316509009391471E-2</c:v>
                </c:pt>
                <c:pt idx="11">
                  <c:v>-3.9644720551997054E-2</c:v>
                </c:pt>
                <c:pt idx="12">
                  <c:v>-4.2680961812142926E-2</c:v>
                </c:pt>
                <c:pt idx="13">
                  <c:v>-4.5423141316703802E-2</c:v>
                </c:pt>
                <c:pt idx="14">
                  <c:v>-4.7869144568801189E-2</c:v>
                </c:pt>
                <c:pt idx="15">
                  <c:v>-5.0016833822936375E-2</c:v>
                </c:pt>
                <c:pt idx="16">
                  <c:v>-5.1864047857860987E-2</c:v>
                </c:pt>
                <c:pt idx="17">
                  <c:v>-5.3408601747162637E-2</c:v>
                </c:pt>
                <c:pt idx="18">
                  <c:v>-5.4648286627542779E-2</c:v>
                </c:pt>
                <c:pt idx="19">
                  <c:v>-5.5580869464763941E-2</c:v>
                </c:pt>
                <c:pt idx="20">
                  <c:v>-5.6204092817242632E-2</c:v>
                </c:pt>
                <c:pt idx="21">
                  <c:v>-5.6515674597264823E-2</c:v>
                </c:pt>
                <c:pt idx="22">
                  <c:v>-5.6513307829800179E-2</c:v>
                </c:pt>
                <c:pt idx="23">
                  <c:v>-5.6194660408890838E-2</c:v>
                </c:pt>
                <c:pt idx="24">
                  <c:v>-5.5557374851590853E-2</c:v>
                </c:pt>
                <c:pt idx="25">
                  <c:v>-5.4599068049431432E-2</c:v>
                </c:pt>
                <c:pt idx="26">
                  <c:v>-5.3317331017387809E-2</c:v>
                </c:pt>
                <c:pt idx="27">
                  <c:v>-5.170972864032216E-2</c:v>
                </c:pt>
                <c:pt idx="28">
                  <c:v>-4.9773799416878005E-2</c:v>
                </c:pt>
                <c:pt idx="29">
                  <c:v>-4.7507055200799932E-2</c:v>
                </c:pt>
                <c:pt idx="30">
                  <c:v>-4.4906980939653819E-2</c:v>
                </c:pt>
                <c:pt idx="31">
                  <c:v>-4.1971034410920614E-2</c:v>
                </c:pt>
                <c:pt idx="32">
                  <c:v>-3.8696645955438272E-2</c:v>
                </c:pt>
                <c:pt idx="33">
                  <c:v>-3.5081218208164774E-2</c:v>
                </c:pt>
                <c:pt idx="34">
                  <c:v>-3.1122125826235927E-2</c:v>
                </c:pt>
                <c:pt idx="35">
                  <c:v>-2.6816715214290548E-2</c:v>
                </c:pt>
                <c:pt idx="36">
                  <c:v>-2.2162304247035958E-2</c:v>
                </c:pt>
                <c:pt idx="37">
                  <c:v>-1.7156181989026211E-2</c:v>
                </c:pt>
                <c:pt idx="38">
                  <c:v>-1.1795608411625129E-2</c:v>
                </c:pt>
                <c:pt idx="39">
                  <c:v>-6.0778141071260554E-3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9C-4B7A-9B27-B4B4DF615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886088"/>
        <c:axId val="392882808"/>
      </c:lineChart>
      <c:catAx>
        <c:axId val="39288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882808"/>
        <c:crosses val="autoZero"/>
        <c:auto val="1"/>
        <c:lblAlgn val="ctr"/>
        <c:lblOffset val="100"/>
        <c:noMultiLvlLbl val="0"/>
      </c:catAx>
      <c:valAx>
        <c:axId val="392882808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886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13</xdr:row>
      <xdr:rowOff>177165</xdr:rowOff>
    </xdr:from>
    <xdr:to>
      <xdr:col>9</xdr:col>
      <xdr:colOff>653415</xdr:colOff>
      <xdr:row>28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AC3D1D-029C-4391-A74A-2802DF45C4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78105</xdr:colOff>
      <xdr:row>14</xdr:row>
      <xdr:rowOff>32385</xdr:rowOff>
    </xdr:from>
    <xdr:to>
      <xdr:col>16</xdr:col>
      <xdr:colOff>106680</xdr:colOff>
      <xdr:row>29</xdr:row>
      <xdr:rowOff>32385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47F33B8-CE58-4A84-B734-1D8F234D3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D3" sqref="D3"/>
    </sheetView>
  </sheetViews>
  <sheetFormatPr defaultRowHeight="14.4" x14ac:dyDescent="0.3"/>
  <cols>
    <col min="2" max="2" width="11.6640625" customWidth="1"/>
    <col min="3" max="3" width="9.109375" customWidth="1"/>
    <col min="4" max="4" width="9.6640625" customWidth="1"/>
    <col min="14" max="14" width="11" bestFit="1" customWidth="1"/>
  </cols>
  <sheetData>
    <row r="1" spans="1:15" x14ac:dyDescent="0.3">
      <c r="E1" s="27" t="s">
        <v>26</v>
      </c>
      <c r="F1" t="s">
        <v>295</v>
      </c>
      <c r="I1" s="147" t="s">
        <v>30</v>
      </c>
      <c r="J1" s="147"/>
      <c r="K1" s="147"/>
      <c r="L1" s="147"/>
      <c r="M1" s="147"/>
      <c r="N1" s="147"/>
    </row>
    <row r="2" spans="1:15" x14ac:dyDescent="0.3">
      <c r="A2" s="146" t="s">
        <v>0</v>
      </c>
      <c r="B2" s="146"/>
      <c r="C2" s="146"/>
      <c r="D2" s="143">
        <f>F2</f>
        <v>1.2500000000000001E-2</v>
      </c>
      <c r="E2" s="28">
        <v>2.5000000000000001E-2</v>
      </c>
      <c r="F2" s="28">
        <v>1.2500000000000001E-2</v>
      </c>
      <c r="I2" s="146" t="s">
        <v>31</v>
      </c>
      <c r="J2" s="146"/>
      <c r="K2" s="146"/>
      <c r="L2" s="146"/>
      <c r="M2" s="146"/>
      <c r="N2" s="3">
        <v>19.7</v>
      </c>
      <c r="O2" s="34" t="s">
        <v>138</v>
      </c>
    </row>
    <row r="3" spans="1:15" x14ac:dyDescent="0.3">
      <c r="A3" s="7" t="s">
        <v>10</v>
      </c>
      <c r="B3" s="7"/>
      <c r="C3" s="7"/>
      <c r="D3" s="6">
        <f>E3</f>
        <v>0</v>
      </c>
      <c r="E3" s="28">
        <f>LN(1+0%)</f>
        <v>0</v>
      </c>
      <c r="F3" s="28">
        <v>0</v>
      </c>
      <c r="I3" s="146" t="s">
        <v>32</v>
      </c>
      <c r="J3" s="146"/>
      <c r="K3" s="146"/>
      <c r="L3" s="146"/>
      <c r="M3" s="146"/>
      <c r="N3" s="3">
        <v>22.8</v>
      </c>
      <c r="O3" s="34" t="s">
        <v>138</v>
      </c>
    </row>
    <row r="4" spans="1:15" x14ac:dyDescent="0.3">
      <c r="A4" s="146" t="s">
        <v>23</v>
      </c>
      <c r="B4" s="146"/>
      <c r="C4" s="146"/>
      <c r="D4" s="6">
        <f>E4</f>
        <v>9.950330853168092E-3</v>
      </c>
      <c r="E4" s="29">
        <f>LN(1+1%)</f>
        <v>9.950330853168092E-3</v>
      </c>
      <c r="F4" s="28">
        <v>0.01</v>
      </c>
      <c r="I4" s="146" t="s">
        <v>33</v>
      </c>
      <c r="J4" s="146"/>
      <c r="K4" s="146"/>
      <c r="L4" s="146"/>
      <c r="M4" s="146"/>
      <c r="N4" s="3">
        <v>20</v>
      </c>
      <c r="O4" s="34" t="s">
        <v>138</v>
      </c>
    </row>
    <row r="5" spans="1:15" x14ac:dyDescent="0.3">
      <c r="A5" s="146" t="s">
        <v>28</v>
      </c>
      <c r="B5" s="146"/>
      <c r="C5" s="146"/>
      <c r="D5" s="35">
        <f>N6</f>
        <v>18.733229999999999</v>
      </c>
      <c r="E5" s="30"/>
      <c r="I5" s="146" t="s">
        <v>34</v>
      </c>
      <c r="J5" s="146"/>
      <c r="K5" s="146"/>
      <c r="L5" s="146"/>
      <c r="M5" s="146"/>
      <c r="N5" s="3">
        <v>23.1</v>
      </c>
      <c r="O5" s="34" t="s">
        <v>138</v>
      </c>
    </row>
    <row r="6" spans="1:15" x14ac:dyDescent="0.3">
      <c r="A6" s="146" t="s">
        <v>24</v>
      </c>
      <c r="B6" s="146"/>
      <c r="C6" s="146"/>
      <c r="D6" s="31">
        <f>F6</f>
        <v>2.0500000000000001E-2</v>
      </c>
      <c r="E6" s="32">
        <v>1.8249999999999999E-2</v>
      </c>
      <c r="F6" s="28">
        <v>2.0500000000000001E-2</v>
      </c>
      <c r="I6" s="146" t="s">
        <v>294</v>
      </c>
      <c r="J6" s="146"/>
      <c r="K6" s="146"/>
      <c r="L6" s="146"/>
      <c r="M6" s="146"/>
      <c r="N6" s="3">
        <f>0.6667*N2+0.3333*N3-2</f>
        <v>18.733229999999999</v>
      </c>
      <c r="O6" s="34" t="s">
        <v>138</v>
      </c>
    </row>
    <row r="7" spans="1:15" x14ac:dyDescent="0.3">
      <c r="F7" s="5"/>
      <c r="G7" s="28"/>
      <c r="I7" s="146" t="s">
        <v>39</v>
      </c>
      <c r="J7" s="146"/>
      <c r="K7" s="146"/>
      <c r="L7" s="146"/>
      <c r="M7" s="146"/>
      <c r="N7" s="37">
        <f>('DNB - Tabel 8.1.3 blad 1'!AU13+'DNB - Tabel 8.1.3 blad 1'!AV13+'DNB - Tabel 8.1.3 blad 1'!AW13+'DNB - Tabel 8.1.3 blad 1'!AX13)/1000</f>
        <v>32.226999999999997</v>
      </c>
      <c r="O7" s="34" t="s">
        <v>139</v>
      </c>
    </row>
    <row r="8" spans="1:15" x14ac:dyDescent="0.3">
      <c r="A8" s="146" t="s">
        <v>11</v>
      </c>
      <c r="B8" s="146"/>
      <c r="C8" s="146"/>
      <c r="D8" s="3">
        <f>IF($D$2+$D$3=0,$D$5,(1-EXP(-($D$2+$D$3)*$D$5))/(1-EXP(-($D$2+$D$3))))</f>
        <v>16.806125569071177</v>
      </c>
      <c r="I8" s="146" t="s">
        <v>40</v>
      </c>
      <c r="J8" s="146"/>
      <c r="K8" s="146"/>
      <c r="L8" s="146"/>
      <c r="M8" s="146"/>
      <c r="N8" s="37">
        <f>('DNB - Tabel 8.1.3 blad 1'!BC13+'DNB - Tabel 8.1.3 blad 1'!BD13+'DNB - Tabel 8.1.3 blad 1'!BE13+'DNB - Tabel 8.1.3 blad 1'!BF13)/1000</f>
        <v>28.908000000000001</v>
      </c>
      <c r="O8" s="34" t="s">
        <v>139</v>
      </c>
    </row>
    <row r="9" spans="1:15" x14ac:dyDescent="0.3">
      <c r="A9" s="146" t="s">
        <v>12</v>
      </c>
      <c r="B9" s="146"/>
      <c r="C9" s="146"/>
      <c r="D9" s="3">
        <f>IF($D$2=0,$D$5,(1-EXP(-($D$2)*$D$5))/(1-EXP(-$D$2)))</f>
        <v>16.806125569071177</v>
      </c>
      <c r="I9" s="146" t="s">
        <v>288</v>
      </c>
      <c r="J9" s="146"/>
      <c r="K9" s="146"/>
      <c r="L9" s="146"/>
      <c r="M9" s="146"/>
      <c r="N9" s="37">
        <f>'DNB - Tabel 8.1 Activa'!EZ75/1000</f>
        <v>1252.3389999999999</v>
      </c>
      <c r="O9" s="34" t="s">
        <v>139</v>
      </c>
    </row>
    <row r="10" spans="1:15" x14ac:dyDescent="0.3">
      <c r="I10" s="146" t="s">
        <v>289</v>
      </c>
      <c r="J10" s="146"/>
      <c r="K10" s="146"/>
      <c r="L10" s="146"/>
      <c r="M10" s="146"/>
      <c r="N10" s="37">
        <f>'DNB - Tabel 8.1 Activa'!FH75/1000</f>
        <v>1373.17</v>
      </c>
      <c r="O10" s="34" t="s">
        <v>139</v>
      </c>
    </row>
    <row r="11" spans="1:15" x14ac:dyDescent="0.3">
      <c r="I11" s="146" t="s">
        <v>140</v>
      </c>
      <c r="J11" s="146"/>
      <c r="K11" s="146"/>
      <c r="L11" s="146"/>
      <c r="M11" s="146"/>
      <c r="N11" s="145">
        <v>173</v>
      </c>
      <c r="O11" s="34" t="s">
        <v>139</v>
      </c>
    </row>
    <row r="12" spans="1:15" x14ac:dyDescent="0.3">
      <c r="I12" s="146" t="s">
        <v>141</v>
      </c>
      <c r="J12" s="146"/>
      <c r="K12" s="146"/>
      <c r="L12" s="146"/>
      <c r="M12" s="146"/>
      <c r="N12" s="37">
        <v>30</v>
      </c>
      <c r="O12" s="34" t="s">
        <v>139</v>
      </c>
    </row>
    <row r="13" spans="1:15" x14ac:dyDescent="0.3">
      <c r="I13" s="146" t="s">
        <v>296</v>
      </c>
      <c r="J13" s="146"/>
      <c r="K13" s="146"/>
      <c r="L13" s="146"/>
      <c r="M13" s="146"/>
      <c r="N13" s="144">
        <v>144</v>
      </c>
      <c r="O13" s="122" t="s">
        <v>139</v>
      </c>
    </row>
    <row r="14" spans="1:15" x14ac:dyDescent="0.3">
      <c r="O14" s="34"/>
    </row>
    <row r="16" spans="1:15" x14ac:dyDescent="0.3">
      <c r="I16" s="5"/>
    </row>
    <row r="18" spans="9:9" x14ac:dyDescent="0.3">
      <c r="I18" s="5"/>
    </row>
  </sheetData>
  <mergeCells count="19">
    <mergeCell ref="A9:C9"/>
    <mergeCell ref="A2:C2"/>
    <mergeCell ref="A4:C4"/>
    <mergeCell ref="A5:C5"/>
    <mergeCell ref="A6:C6"/>
    <mergeCell ref="A8:C8"/>
    <mergeCell ref="I13:M13"/>
    <mergeCell ref="I11:M11"/>
    <mergeCell ref="I12:M12"/>
    <mergeCell ref="I1:N1"/>
    <mergeCell ref="I7:M7"/>
    <mergeCell ref="I8:M8"/>
    <mergeCell ref="I9:M9"/>
    <mergeCell ref="I10:M10"/>
    <mergeCell ref="I5:M5"/>
    <mergeCell ref="I6:M6"/>
    <mergeCell ref="I2:M2"/>
    <mergeCell ref="I3:M3"/>
    <mergeCell ref="I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6"/>
  <sheetViews>
    <sheetView tabSelected="1" topLeftCell="A13" workbookViewId="0">
      <selection activeCell="S13" sqref="S13:S52"/>
    </sheetView>
  </sheetViews>
  <sheetFormatPr defaultRowHeight="14.4" x14ac:dyDescent="0.3"/>
  <cols>
    <col min="2" max="2" width="10.6640625" bestFit="1" customWidth="1"/>
    <col min="3" max="3" width="12.5546875" customWidth="1"/>
    <col min="4" max="4" width="11.33203125" customWidth="1"/>
    <col min="5" max="5" width="11.109375" customWidth="1"/>
    <col min="6" max="6" width="12.109375" customWidth="1"/>
    <col min="7" max="7" width="10.88671875" customWidth="1"/>
    <col min="8" max="8" width="11" customWidth="1"/>
    <col min="9" max="9" width="10.33203125" customWidth="1"/>
    <col min="10" max="10" width="12.109375" customWidth="1"/>
    <col min="11" max="11" width="12.44140625" customWidth="1"/>
    <col min="12" max="12" width="15.6640625" customWidth="1"/>
    <col min="13" max="13" width="13.6640625" customWidth="1"/>
    <col min="14" max="14" width="13" customWidth="1"/>
    <col min="15" max="15" width="11.44140625" customWidth="1"/>
    <col min="16" max="16" width="12.6640625" customWidth="1"/>
    <col min="17" max="18" width="11.44140625" customWidth="1"/>
  </cols>
  <sheetData>
    <row r="1" spans="1:19" x14ac:dyDescent="0.3">
      <c r="A1" s="146" t="s">
        <v>6</v>
      </c>
      <c r="B1" s="146"/>
      <c r="C1" s="146"/>
      <c r="D1" s="4">
        <f>'Economische parameters'!N13</f>
        <v>144</v>
      </c>
      <c r="E1" s="37"/>
    </row>
    <row r="2" spans="1:19" x14ac:dyDescent="0.3">
      <c r="A2" s="146" t="s">
        <v>13</v>
      </c>
      <c r="B2" s="146"/>
      <c r="C2" s="146"/>
      <c r="D2" s="4">
        <f>'Economische parameters'!N9</f>
        <v>1252.3389999999999</v>
      </c>
    </row>
    <row r="3" spans="1:19" x14ac:dyDescent="0.3">
      <c r="A3" s="146" t="s">
        <v>25</v>
      </c>
      <c r="B3" s="146"/>
      <c r="C3" s="146"/>
      <c r="D3" s="6">
        <v>5.0000000000000001E-3</v>
      </c>
      <c r="J3" s="36"/>
      <c r="K3" s="36"/>
      <c r="L3" s="36"/>
      <c r="M3" s="36"/>
      <c r="N3" s="36"/>
      <c r="O3" s="36"/>
      <c r="P3" s="36"/>
      <c r="Q3" s="36"/>
      <c r="R3" s="36"/>
    </row>
    <row r="4" spans="1:19" x14ac:dyDescent="0.3">
      <c r="A4" t="s">
        <v>35</v>
      </c>
      <c r="D4" s="26">
        <f>IF($D$3=0,40,(EXP($A$13*$D$3)-1)/(1-EXP($D$3)))</f>
        <v>36.163290289764788</v>
      </c>
      <c r="J4" s="150" t="s">
        <v>298</v>
      </c>
      <c r="K4" s="148"/>
      <c r="L4" s="148"/>
      <c r="M4" s="121">
        <f>M5*$D$1</f>
        <v>55.939402954357391</v>
      </c>
      <c r="N4" s="148" t="s">
        <v>17</v>
      </c>
      <c r="O4" s="148"/>
      <c r="P4" s="148"/>
      <c r="Q4" s="141">
        <f>1-($I$9*SUM($O13:$O52))/SUMPRODUCT($H13:$H52,$O13:$O52)</f>
        <v>1.2423583657562687E-2</v>
      </c>
      <c r="R4" s="45"/>
    </row>
    <row r="5" spans="1:19" x14ac:dyDescent="0.3">
      <c r="A5" s="146" t="s">
        <v>14</v>
      </c>
      <c r="B5" s="146"/>
      <c r="C5" s="146"/>
      <c r="D5" s="1">
        <f>$D$1/$D$2</f>
        <v>0.11498484036670582</v>
      </c>
      <c r="F5" s="150" t="s">
        <v>37</v>
      </c>
      <c r="G5" s="148"/>
      <c r="H5" s="148"/>
      <c r="I5" s="23">
        <f>SUMPRODUCT($B13:$B52,$G13:$G52)</f>
        <v>0.27166628896328432</v>
      </c>
      <c r="J5" s="151" t="s">
        <v>299</v>
      </c>
      <c r="K5" s="149"/>
      <c r="L5" s="149"/>
      <c r="M5" s="108">
        <f>-SUMIF($N13:$N52,"&lt;0")</f>
        <v>0.38846807607192635</v>
      </c>
      <c r="N5" s="149" t="s">
        <v>9</v>
      </c>
      <c r="O5" s="149"/>
      <c r="P5" s="149"/>
      <c r="Q5" s="43">
        <f>$Q$4*$I$5*$D$1</f>
        <v>0.48600991697399448</v>
      </c>
      <c r="R5" s="46"/>
    </row>
    <row r="6" spans="1:19" x14ac:dyDescent="0.3">
      <c r="A6" s="146" t="s">
        <v>16</v>
      </c>
      <c r="B6" s="146"/>
      <c r="C6" s="146"/>
      <c r="D6" s="1">
        <f>SUMPRODUCT($B13:$B52,$F13:$F52)</f>
        <v>0.78852285384312792</v>
      </c>
      <c r="F6" s="151" t="s">
        <v>38</v>
      </c>
      <c r="G6" s="149"/>
      <c r="H6" s="149"/>
      <c r="I6" s="112">
        <f>I5*D1</f>
        <v>39.119945610712939</v>
      </c>
      <c r="J6" s="151" t="s">
        <v>300</v>
      </c>
      <c r="K6" s="149"/>
      <c r="L6" s="149"/>
      <c r="M6" s="44">
        <f>+M4/$D$2</f>
        <v>4.4667939714691782E-2</v>
      </c>
      <c r="N6" s="149" t="s">
        <v>304</v>
      </c>
      <c r="O6" s="149"/>
      <c r="P6" s="149"/>
      <c r="Q6" s="139">
        <f>$M$7+$D$1*SUMPRODUCT($B13:$B52,$R13:$R52)</f>
        <v>64.618306175834846</v>
      </c>
      <c r="R6" s="46"/>
    </row>
    <row r="7" spans="1:19" x14ac:dyDescent="0.3">
      <c r="F7" s="8"/>
      <c r="G7" s="36"/>
      <c r="H7" s="36"/>
      <c r="I7" s="36"/>
      <c r="J7" s="151" t="s">
        <v>301</v>
      </c>
      <c r="K7" s="149"/>
      <c r="L7" s="149"/>
      <c r="M7" s="140">
        <f>M8*$D$1</f>
        <v>55.284774203789432</v>
      </c>
      <c r="N7" s="36"/>
      <c r="O7" s="108"/>
      <c r="P7" s="36"/>
      <c r="Q7" s="36"/>
      <c r="R7" s="46"/>
    </row>
    <row r="8" spans="1:19" x14ac:dyDescent="0.3">
      <c r="A8" s="152"/>
      <c r="B8" s="152"/>
      <c r="C8" s="152"/>
      <c r="D8" s="132"/>
      <c r="F8" s="151" t="s">
        <v>4</v>
      </c>
      <c r="G8" s="149"/>
      <c r="H8" s="149"/>
      <c r="I8" s="10">
        <f>SUMPRODUCT($B13:$B52,$F13:$F52,$H13:$H52)*'Economische parameters'!$D$8</f>
        <v>0.27166628896327866</v>
      </c>
      <c r="J8" s="151" t="s">
        <v>302</v>
      </c>
      <c r="K8" s="149"/>
      <c r="L8" s="149"/>
      <c r="M8" s="130">
        <f>-SUM($N13:$N52)</f>
        <v>0.38392204308187106</v>
      </c>
      <c r="N8" s="36"/>
      <c r="O8" s="109"/>
      <c r="P8" s="109"/>
      <c r="Q8" s="36"/>
      <c r="R8" s="46"/>
    </row>
    <row r="9" spans="1:19" x14ac:dyDescent="0.3">
      <c r="F9" s="151" t="s">
        <v>5</v>
      </c>
      <c r="G9" s="149"/>
      <c r="H9" s="149"/>
      <c r="I9" s="113">
        <f>1/SUMPRODUCT($B13:$B52,$I13:$I52)</f>
        <v>2.0499999999999994E-2</v>
      </c>
      <c r="J9" s="151" t="s">
        <v>303</v>
      </c>
      <c r="K9" s="149"/>
      <c r="L9" s="149"/>
      <c r="M9" s="44">
        <f>+M7/$D$2</f>
        <v>4.4145214837028497E-2</v>
      </c>
      <c r="N9" s="36"/>
      <c r="O9" s="110"/>
      <c r="P9" s="110"/>
      <c r="Q9" s="36"/>
      <c r="R9" s="46"/>
    </row>
    <row r="10" spans="1:19" x14ac:dyDescent="0.3">
      <c r="D10" s="2"/>
      <c r="F10" s="9"/>
      <c r="G10" s="48"/>
      <c r="H10" s="48"/>
      <c r="I10" s="48"/>
      <c r="J10" s="159" t="s">
        <v>291</v>
      </c>
      <c r="K10" s="160"/>
      <c r="L10" s="160"/>
      <c r="M10" s="142">
        <f>-SUMPRODUCT($B13:$B52,$P13:$P52,$Q13:$Q52)*$D$1-M7</f>
        <v>0</v>
      </c>
      <c r="N10" s="48"/>
      <c r="O10" s="111"/>
      <c r="P10" s="111"/>
      <c r="Q10" s="48"/>
      <c r="R10" s="47"/>
    </row>
    <row r="11" spans="1:19" x14ac:dyDescent="0.3">
      <c r="A11" s="155" t="s">
        <v>21</v>
      </c>
      <c r="B11" s="156"/>
      <c r="C11" s="156"/>
      <c r="D11" s="156"/>
      <c r="E11" s="157"/>
      <c r="F11" s="153" t="s">
        <v>18</v>
      </c>
      <c r="G11" s="154"/>
      <c r="H11" s="154"/>
      <c r="I11" s="154"/>
      <c r="J11" s="153" t="s">
        <v>36</v>
      </c>
      <c r="K11" s="154"/>
      <c r="L11" s="154"/>
      <c r="M11" s="154"/>
      <c r="N11" s="154"/>
      <c r="O11" s="154"/>
      <c r="P11" s="154"/>
      <c r="Q11" s="154"/>
      <c r="R11" s="158"/>
    </row>
    <row r="12" spans="1:19" ht="72.599999999999994" customHeight="1" x14ac:dyDescent="0.3">
      <c r="A12" s="22" t="s">
        <v>1</v>
      </c>
      <c r="B12" s="21" t="s">
        <v>20</v>
      </c>
      <c r="C12" s="127"/>
      <c r="D12" s="127"/>
      <c r="E12" s="128"/>
      <c r="F12" s="20" t="s">
        <v>15</v>
      </c>
      <c r="G12" s="20" t="s">
        <v>2</v>
      </c>
      <c r="H12" s="21" t="s">
        <v>3</v>
      </c>
      <c r="I12" s="21" t="s">
        <v>22</v>
      </c>
      <c r="J12" s="133" t="s">
        <v>7</v>
      </c>
      <c r="K12" s="134" t="s">
        <v>8</v>
      </c>
      <c r="L12" s="135" t="s">
        <v>27</v>
      </c>
      <c r="M12" s="134" t="s">
        <v>19</v>
      </c>
      <c r="N12" s="134" t="s">
        <v>297</v>
      </c>
      <c r="O12" s="136" t="s">
        <v>29</v>
      </c>
      <c r="P12" s="137" t="s">
        <v>292</v>
      </c>
      <c r="Q12" s="137" t="s">
        <v>293</v>
      </c>
      <c r="R12" s="138" t="s">
        <v>290</v>
      </c>
      <c r="S12" s="161" t="s">
        <v>305</v>
      </c>
    </row>
    <row r="13" spans="1:19" x14ac:dyDescent="0.3">
      <c r="A13" s="33">
        <v>-40</v>
      </c>
      <c r="B13" s="23">
        <f t="shared" ref="B13:B52" si="0">EXP($A13*$D$3)/$D$4</f>
        <v>2.2639830239941008E-2</v>
      </c>
      <c r="C13" s="123"/>
      <c r="D13" s="38"/>
      <c r="E13" s="124"/>
      <c r="F13" s="10">
        <f>EXP(('Economische parameters'!$D$2+'Economische parameters'!$D$3)*$A13)</f>
        <v>0.60653065971263342</v>
      </c>
      <c r="G13" s="10">
        <f>'Economische parameters'!$D$6*F13*'Economische parameters'!$D$8</f>
        <v>0.20896532378675303</v>
      </c>
      <c r="H13" s="11">
        <f>'Economische parameters'!$D$6*$D$6/F13</f>
        <v>2.6651115232068836E-2</v>
      </c>
      <c r="I13" s="18">
        <f>1/H13</f>
        <v>37.521881966001814</v>
      </c>
      <c r="J13" s="116">
        <f t="shared" ref="J13:J52" si="1">H13-$I$9</f>
        <v>6.151115232068842E-3</v>
      </c>
      <c r="K13" s="25">
        <f>K14+J13*EXP($A13*'Economische parameters'!$D$4)</f>
        <v>8.4676501915720934E-3</v>
      </c>
      <c r="L13" s="23">
        <f>EXP(('Economische parameters'!$D$2-'Economische parameters'!$D$4)*$A13)</f>
        <v>0.90304150255547844</v>
      </c>
      <c r="M13" s="23">
        <f>$K13*$L13*'Economische parameters'!$D$9</f>
        <v>0.12851038449421118</v>
      </c>
      <c r="N13" s="25">
        <f>B13*M13</f>
        <v>2.9094532890184882E-3</v>
      </c>
      <c r="O13" s="117">
        <f>EXP(A13*'Economische parameters'!$D$4)</f>
        <v>0.67165313886043809</v>
      </c>
      <c r="P13" s="129">
        <f>$I$9*$L13*$O$53*'Economische parameters'!$D$9</f>
        <v>10.21555683768635</v>
      </c>
      <c r="Q13" s="25">
        <f t="shared" ref="Q13:Q52" si="2">M13/P13</f>
        <v>1.2579870734028102E-2</v>
      </c>
      <c r="R13" s="118">
        <f>$Q$4*$I$5*(1-$L13)/(1-EXP('Economische parameters'!$D$4-'Economische parameters'!$D$2))</f>
        <v>0.12851038449421046</v>
      </c>
      <c r="S13" s="162">
        <f>$I$9</f>
        <v>2.0499999999999994E-2</v>
      </c>
    </row>
    <row r="14" spans="1:19" x14ac:dyDescent="0.3">
      <c r="A14" s="8">
        <v>-39</v>
      </c>
      <c r="B14" s="10">
        <f t="shared" si="0"/>
        <v>2.2753312861272013E-2</v>
      </c>
      <c r="C14" s="39"/>
      <c r="D14" s="40"/>
      <c r="E14" s="125"/>
      <c r="F14" s="10">
        <f>EXP(('Economische parameters'!$D$2+'Economische parameters'!$D$3)*$A14)</f>
        <v>0.6141598762237378</v>
      </c>
      <c r="G14" s="10">
        <f>'Economische parameters'!$D$6*F14*'Economische parameters'!$D$8</f>
        <v>0.21159378398567769</v>
      </c>
      <c r="H14" s="11">
        <f>'Economische parameters'!$D$6*$D$6/F14</f>
        <v>2.6320049761595517E-2</v>
      </c>
      <c r="I14" s="18">
        <f t="shared" ref="I14:I52" si="3">1/H14</f>
        <v>37.993849140024579</v>
      </c>
      <c r="J14" s="14">
        <f t="shared" si="1"/>
        <v>5.8200497615955235E-3</v>
      </c>
      <c r="K14" s="15">
        <f>K15+J14*EXP($A14*'Economische parameters'!$D$4)</f>
        <v>4.3362343384608032E-3</v>
      </c>
      <c r="L14" s="10">
        <f>EXP(('Economische parameters'!$D$2-'Economische parameters'!$D$4)*$A14)</f>
        <v>0.90534689736094465</v>
      </c>
      <c r="M14" s="10">
        <f>$K14*$L14*'Economische parameters'!$D$9</f>
        <v>6.5977425652954932E-2</v>
      </c>
      <c r="N14" s="15">
        <f t="shared" ref="N14:N52" si="4">B14*M14</f>
        <v>1.5012050076629974E-3</v>
      </c>
      <c r="O14" s="114">
        <f>EXP(A14*'Economische parameters'!$D$4)</f>
        <v>0.67836967024904249</v>
      </c>
      <c r="P14" s="130">
        <f>$I$9*$L14*$O$53*'Economische parameters'!$D$9</f>
        <v>10.241636360722557</v>
      </c>
      <c r="Q14" s="15">
        <f t="shared" si="2"/>
        <v>6.4420785242857576E-3</v>
      </c>
      <c r="R14" s="119">
        <f>$Q$4*$I$5*(1-$L14)/(1-EXP('Economische parameters'!$D$4-'Economische parameters'!$D$2))</f>
        <v>0.12545477636630048</v>
      </c>
      <c r="S14" s="162">
        <f t="shared" ref="S14:S52" si="5">$I$9</f>
        <v>2.0499999999999994E-2</v>
      </c>
    </row>
    <row r="15" spans="1:19" x14ac:dyDescent="0.3">
      <c r="A15" s="8">
        <v>-38</v>
      </c>
      <c r="B15" s="10">
        <f t="shared" si="0"/>
        <v>2.2867364316609615E-2</v>
      </c>
      <c r="C15" s="39"/>
      <c r="D15" s="40"/>
      <c r="E15" s="125"/>
      <c r="F15" s="10">
        <f>EXP(('Economische parameters'!$D$2+'Economische parameters'!$D$3)*$A15)</f>
        <v>0.62188505646502001</v>
      </c>
      <c r="G15" s="10">
        <f>'Economische parameters'!$D$6*F15*'Economische parameters'!$D$8</f>
        <v>0.21425530614384095</v>
      </c>
      <c r="H15" s="11">
        <f>'Economische parameters'!$D$6*$D$6/F15</f>
        <v>2.5993096852446013E-2</v>
      </c>
      <c r="I15" s="18">
        <f t="shared" si="3"/>
        <v>38.471752930274548</v>
      </c>
      <c r="J15" s="14">
        <f t="shared" si="1"/>
        <v>5.4930968524460194E-3</v>
      </c>
      <c r="K15" s="15">
        <f>K16+J15*EXP($A15*'Economische parameters'!$D$4)</f>
        <v>3.880891008542298E-4</v>
      </c>
      <c r="L15" s="10">
        <f>EXP(('Economische parameters'!$D$2-'Economische parameters'!$D$4)*$A15)</f>
        <v>0.90765817766026047</v>
      </c>
      <c r="M15" s="10">
        <f>$K15*$L15*'Economische parameters'!$D$9</f>
        <v>5.9199954791231395E-3</v>
      </c>
      <c r="N15" s="15">
        <f t="shared" si="4"/>
        <v>1.3537469337379071E-4</v>
      </c>
      <c r="O15" s="114">
        <f>EXP(A15*'Economische parameters'!$D$4)</f>
        <v>0.68515336695153295</v>
      </c>
      <c r="P15" s="130">
        <f>$I$9*$L15*$O$53*'Economische parameters'!$D$9</f>
        <v>10.267782462755155</v>
      </c>
      <c r="Q15" s="15">
        <f t="shared" si="2"/>
        <v>5.7656027487892707E-4</v>
      </c>
      <c r="R15" s="119">
        <f>$Q$4*$I$5*(1-$L15)/(1-EXP('Economische parameters'!$D$4-'Economische parameters'!$D$2))</f>
        <v>0.1223913675082071</v>
      </c>
      <c r="S15" s="162">
        <f t="shared" si="5"/>
        <v>2.0499999999999994E-2</v>
      </c>
    </row>
    <row r="16" spans="1:19" x14ac:dyDescent="0.3">
      <c r="A16" s="8">
        <v>-37</v>
      </c>
      <c r="B16" s="10">
        <f t="shared" si="0"/>
        <v>2.2981987457246146E-2</v>
      </c>
      <c r="C16" s="39"/>
      <c r="D16" s="40"/>
      <c r="E16" s="125"/>
      <c r="F16" s="10">
        <f>EXP(('Economische parameters'!$D$2+'Economische parameters'!$D$3)*$A16)</f>
        <v>0.62970740751161003</v>
      </c>
      <c r="G16" s="10">
        <f>'Economische parameters'!$D$6*F16*'Economische parameters'!$D$8</f>
        <v>0.21695030612949509</v>
      </c>
      <c r="H16" s="11">
        <f>'Economische parameters'!$D$6*$D$6/F16</f>
        <v>2.5670205417563062E-2</v>
      </c>
      <c r="I16" s="18">
        <f t="shared" si="3"/>
        <v>38.955668010191268</v>
      </c>
      <c r="J16" s="14">
        <f t="shared" si="1"/>
        <v>5.1702054175630681E-3</v>
      </c>
      <c r="K16" s="15">
        <f>K17+J16*EXP($A16*'Economische parameters'!$D$4)</f>
        <v>-3.3755247025900282E-3</v>
      </c>
      <c r="L16" s="10">
        <f>EXP(('Economische parameters'!$D$2-'Economische parameters'!$D$4)*$A16)</f>
        <v>0.9099753584786342</v>
      </c>
      <c r="M16" s="10">
        <f>$K16*$L16*'Economische parameters'!$D$9</f>
        <v>-5.1622439831049464E-2</v>
      </c>
      <c r="N16" s="15">
        <f t="shared" si="4"/>
        <v>-1.1863862647096227E-3</v>
      </c>
      <c r="O16" s="114">
        <f>EXP(A16*'Economische parameters'!$D$4)</f>
        <v>0.69200490062104825</v>
      </c>
      <c r="P16" s="130">
        <f>$I$9*$L16*$O$53*'Economische parameters'!$D$9</f>
        <v>10.293995313755145</v>
      </c>
      <c r="Q16" s="15">
        <f t="shared" si="2"/>
        <v>-5.0148108929163795E-3</v>
      </c>
      <c r="R16" s="119">
        <f>$Q$4*$I$5*(1-$L16)/(1-EXP('Economische parameters'!$D$4-'Economische parameters'!$D$2))</f>
        <v>0.11932013800527258</v>
      </c>
      <c r="S16" s="162">
        <f t="shared" si="5"/>
        <v>2.0499999999999994E-2</v>
      </c>
    </row>
    <row r="17" spans="1:19" x14ac:dyDescent="0.3">
      <c r="A17" s="8">
        <v>-36</v>
      </c>
      <c r="B17" s="10">
        <f t="shared" si="0"/>
        <v>2.3097185148766085E-2</v>
      </c>
      <c r="C17" s="39"/>
      <c r="D17" s="40"/>
      <c r="E17" s="125"/>
      <c r="F17" s="10">
        <f>EXP(('Economische parameters'!$D$2+'Economische parameters'!$D$3)*$A17)</f>
        <v>0.63762815162177333</v>
      </c>
      <c r="G17" s="10">
        <f>'Economische parameters'!$D$6*F17*'Economische parameters'!$D$8</f>
        <v>0.21967920504187072</v>
      </c>
      <c r="H17" s="11">
        <f>'Economische parameters'!$D$6*$D$6/F17</f>
        <v>2.5351325004503048E-2</v>
      </c>
      <c r="I17" s="18">
        <f t="shared" si="3"/>
        <v>39.445669992490501</v>
      </c>
      <c r="J17" s="14">
        <f t="shared" si="1"/>
        <v>4.8513250045030543E-3</v>
      </c>
      <c r="K17" s="15">
        <f>K18+J17*EXP($A17*'Economische parameters'!$D$4)</f>
        <v>-6.9533321887611643E-3</v>
      </c>
      <c r="L17" s="10">
        <f>EXP(('Economische parameters'!$D$2-'Economische parameters'!$D$4)*$A17)</f>
        <v>0.91229845487963268</v>
      </c>
      <c r="M17" s="10">
        <f>$K17*$L17*'Economische parameters'!$D$9</f>
        <v>-0.10660989639726334</v>
      </c>
      <c r="N17" s="15">
        <f t="shared" si="4"/>
        <v>-2.4623885157783617E-3</v>
      </c>
      <c r="O17" s="114">
        <f>EXP(A17*'Economische parameters'!$D$4)</f>
        <v>0.69892494962725871</v>
      </c>
      <c r="P17" s="130">
        <f>$I$9*$L17*$O$53*'Economische parameters'!$D$9</f>
        <v>10.320275084127454</v>
      </c>
      <c r="Q17" s="15">
        <f t="shared" si="2"/>
        <v>-1.0330140963125003E-2</v>
      </c>
      <c r="R17" s="119">
        <f>$Q$4*$I$5*(1-$L17)/(1-EXP('Economische parameters'!$D$4-'Economische parameters'!$D$2))</f>
        <v>0.11624106789199803</v>
      </c>
      <c r="S17" s="162">
        <f t="shared" si="5"/>
        <v>2.0499999999999994E-2</v>
      </c>
    </row>
    <row r="18" spans="1:19" x14ac:dyDescent="0.3">
      <c r="A18" s="8">
        <v>-35</v>
      </c>
      <c r="B18" s="10">
        <f t="shared" si="0"/>
        <v>2.3212960271117723E-2</v>
      </c>
      <c r="C18" s="39"/>
      <c r="D18" s="40"/>
      <c r="E18" s="125"/>
      <c r="F18" s="10">
        <f>EXP(('Economische parameters'!$D$2+'Economische parameters'!$D$3)*$A18)</f>
        <v>0.64564852642789206</v>
      </c>
      <c r="G18" s="10">
        <f>'Economische parameters'!$D$6*F18*'Economische parameters'!$D$8</f>
        <v>0.22244242927697497</v>
      </c>
      <c r="H18" s="11">
        <f>'Economische parameters'!$D$6*$D$6/F18</f>
        <v>2.503640578755266E-2</v>
      </c>
      <c r="I18" s="18">
        <f t="shared" si="3"/>
        <v>39.941835440978899</v>
      </c>
      <c r="J18" s="14">
        <f t="shared" si="1"/>
        <v>4.5364057875526657E-3</v>
      </c>
      <c r="K18" s="15">
        <f>K19+J18*EXP($A18*'Economische parameters'!$D$4)</f>
        <v>-1.0344044273158923E-2</v>
      </c>
      <c r="L18" s="10">
        <f>EXP(('Economische parameters'!$D$2-'Economische parameters'!$D$4)*$A18)</f>
        <v>0.91462748196527899</v>
      </c>
      <c r="M18" s="10">
        <f>$K18*$L18*'Economische parameters'!$D$9</f>
        <v>-0.15900186608921432</v>
      </c>
      <c r="N18" s="15">
        <f t="shared" si="4"/>
        <v>-3.6909040005625123E-3</v>
      </c>
      <c r="O18" s="114">
        <f>EXP(A18*'Economische parameters'!$D$4)</f>
        <v>0.70591419912353137</v>
      </c>
      <c r="P18" s="130">
        <f>$I$9*$L18*$O$53*'Economische parameters'!$D$9</f>
        <v>10.34662194471205</v>
      </c>
      <c r="Q18" s="15">
        <f t="shared" si="2"/>
        <v>-1.5367514821634802E-2</v>
      </c>
      <c r="R18" s="119">
        <f>$Q$4*$I$5*(1-$L18)/(1-EXP('Economische parameters'!$D$4-'Economische parameters'!$D$2))</f>
        <v>0.11315413715191418</v>
      </c>
      <c r="S18" s="162">
        <f t="shared" si="5"/>
        <v>2.0499999999999994E-2</v>
      </c>
    </row>
    <row r="19" spans="1:19" x14ac:dyDescent="0.3">
      <c r="A19" s="8">
        <v>-34</v>
      </c>
      <c r="B19" s="10">
        <f t="shared" si="0"/>
        <v>2.3329315718685149E-2</v>
      </c>
      <c r="C19" s="39"/>
      <c r="D19" s="40"/>
      <c r="E19" s="125"/>
      <c r="F19" s="10">
        <f>EXP(('Economische parameters'!$D$2+'Economische parameters'!$D$3)*$A19)</f>
        <v>0.65376978512984729</v>
      </c>
      <c r="G19" s="10">
        <f>'Economische parameters'!$D$6*F19*'Economische parameters'!$D$8</f>
        <v>0.22524041059421637</v>
      </c>
      <c r="H19" s="11">
        <f>'Economische parameters'!$D$6*$D$6/F19</f>
        <v>2.4725398559943539E-2</v>
      </c>
      <c r="I19" s="18">
        <f t="shared" si="3"/>
        <v>40.444241882517247</v>
      </c>
      <c r="J19" s="14">
        <f t="shared" si="1"/>
        <v>4.2253985599435447E-3</v>
      </c>
      <c r="K19" s="15">
        <f>K20+J19*EXP($A19*'Economische parameters'!$D$4)</f>
        <v>-1.3546357531578516E-2</v>
      </c>
      <c r="L19" s="10">
        <f>EXP(('Economische parameters'!$D$2-'Economische parameters'!$D$4)*$A19)</f>
        <v>0.91696245487615013</v>
      </c>
      <c r="M19" s="10">
        <f>$K19*$L19*'Economische parameters'!$D$9</f>
        <v>-0.20875730987792537</v>
      </c>
      <c r="N19" s="15">
        <f t="shared" si="4"/>
        <v>-4.870165190725511E-3</v>
      </c>
      <c r="O19" s="114">
        <f>EXP(A19*'Economische parameters'!$D$4)</f>
        <v>0.71297334111476662</v>
      </c>
      <c r="P19" s="130">
        <f>$I$9*$L19*$O$53*'Economische parameters'!$D$9</f>
        <v>10.373036066785021</v>
      </c>
      <c r="Q19" s="15">
        <f t="shared" si="2"/>
        <v>-2.0124996050710428E-2</v>
      </c>
      <c r="R19" s="119">
        <f>$Q$4*$I$5*(1-$L19)/(1-EXP('Economische parameters'!$D$4-'Economische parameters'!$D$2))</f>
        <v>0.11005932571745158</v>
      </c>
      <c r="S19" s="162">
        <f t="shared" si="5"/>
        <v>2.0499999999999994E-2</v>
      </c>
    </row>
    <row r="20" spans="1:19" x14ac:dyDescent="0.3">
      <c r="A20" s="8">
        <v>-33</v>
      </c>
      <c r="B20" s="10">
        <f t="shared" si="0"/>
        <v>2.3446254400360612E-2</v>
      </c>
      <c r="C20" s="39"/>
      <c r="D20" s="40"/>
      <c r="E20" s="125"/>
      <c r="F20" s="10">
        <f>EXP(('Economische parameters'!$D$2+'Economische parameters'!$D$3)*$A20)</f>
        <v>0.66199319669083401</v>
      </c>
      <c r="G20" s="10">
        <f>'Economische parameters'!$D$6*F20*'Economische parameters'!$D$8</f>
        <v>0.22807358618386833</v>
      </c>
      <c r="H20" s="11">
        <f>'Economische parameters'!$D$6*$D$6/F20</f>
        <v>2.4418254726163626E-2</v>
      </c>
      <c r="I20" s="18">
        <f t="shared" si="3"/>
        <v>40.95296781913418</v>
      </c>
      <c r="J20" s="14">
        <f t="shared" si="1"/>
        <v>3.9182547261636322E-3</v>
      </c>
      <c r="K20" s="15">
        <f>K21+J20*EXP($A20*'Economische parameters'!$D$4)</f>
        <v>-1.6558954060402989E-2</v>
      </c>
      <c r="L20" s="10">
        <f>EXP(('Economische parameters'!$D$2-'Economische parameters'!$D$4)*$A20)</f>
        <v>0.91930338879147622</v>
      </c>
      <c r="M20" s="10">
        <f>$K20*$L20*'Economische parameters'!$D$9</f>
        <v>-0.25583465110330972</v>
      </c>
      <c r="N20" s="15">
        <f t="shared" si="4"/>
        <v>-5.9983643141956972E-3</v>
      </c>
      <c r="O20" s="114">
        <f>EXP(A20*'Economische parameters'!$D$4)</f>
        <v>0.72010307452591438</v>
      </c>
      <c r="P20" s="130">
        <f>$I$9*$L20*$O$53*'Economische parameters'!$D$9</f>
        <v>10.399517622059735</v>
      </c>
      <c r="Q20" s="15">
        <f t="shared" si="2"/>
        <v>-2.4600626721438156E-2</v>
      </c>
      <c r="R20" s="119">
        <f>$Q$4*$I$5*(1-$L20)/(1-EXP('Economische parameters'!$D$4-'Economische parameters'!$D$2))</f>
        <v>0.10695661346980949</v>
      </c>
      <c r="S20" s="162">
        <f t="shared" si="5"/>
        <v>2.0499999999999994E-2</v>
      </c>
    </row>
    <row r="21" spans="1:19" x14ac:dyDescent="0.3">
      <c r="A21" s="8">
        <v>-32</v>
      </c>
      <c r="B21" s="10">
        <f t="shared" si="0"/>
        <v>2.3563779239617243E-2</v>
      </c>
      <c r="C21" s="39"/>
      <c r="D21" s="40"/>
      <c r="E21" s="125"/>
      <c r="F21" s="10">
        <f>EXP(('Economische parameters'!$D$2+'Economische parameters'!$D$3)*$A21)</f>
        <v>0.67032004603563933</v>
      </c>
      <c r="G21" s="10">
        <f>'Economische parameters'!$D$6*F21*'Economische parameters'!$D$8</f>
        <v>0.23094239873538083</v>
      </c>
      <c r="H21" s="11">
        <f>'Economische parameters'!$D$6*$D$6/F21</f>
        <v>2.4114926294363997E-2</v>
      </c>
      <c r="I21" s="18">
        <f t="shared" si="3"/>
        <v>41.46809274029232</v>
      </c>
      <c r="J21" s="14">
        <f t="shared" si="1"/>
        <v>3.6149262943640029E-3</v>
      </c>
      <c r="K21" s="15">
        <f>K22+J21*EXP($A21*'Economische parameters'!$D$4)</f>
        <v>-1.9380501335489117E-2</v>
      </c>
      <c r="L21" s="10">
        <f>EXP(('Economische parameters'!$D$2-'Economische parameters'!$D$4)*$A21)</f>
        <v>0.92165029892923833</v>
      </c>
      <c r="M21" s="10">
        <f>$K21*$L21*'Economische parameters'!$D$9</f>
        <v>-0.30019176865691094</v>
      </c>
      <c r="N21" s="15">
        <f t="shared" si="4"/>
        <v>-7.0736525661817002E-3</v>
      </c>
      <c r="O21" s="114">
        <f>EXP(A21*'Economische parameters'!$D$4)</f>
        <v>0.72730410527117351</v>
      </c>
      <c r="P21" s="130">
        <f>$I$9*$L21*$O$53*'Economische parameters'!$D$9</f>
        <v>10.426066782687906</v>
      </c>
      <c r="Q21" s="15">
        <f t="shared" si="2"/>
        <v>-2.879242718408136E-2</v>
      </c>
      <c r="R21" s="119">
        <f>$Q$4*$I$5*(1-$L21)/(1-EXP('Economische parameters'!$D$4-'Economische parameters'!$D$2))</f>
        <v>0.10384598023882587</v>
      </c>
      <c r="S21" s="162">
        <f t="shared" si="5"/>
        <v>2.0499999999999994E-2</v>
      </c>
    </row>
    <row r="22" spans="1:19" x14ac:dyDescent="0.3">
      <c r="A22" s="8">
        <v>-31</v>
      </c>
      <c r="B22" s="10">
        <f t="shared" si="0"/>
        <v>2.3681893174582146E-2</v>
      </c>
      <c r="C22" s="39"/>
      <c r="D22" s="40"/>
      <c r="E22" s="125"/>
      <c r="F22" s="10">
        <f>EXP(('Economische parameters'!$D$2+'Economische parameters'!$D$3)*$A22)</f>
        <v>0.67875163425141438</v>
      </c>
      <c r="G22" s="10">
        <f>'Economische parameters'!$D$6*F22*'Economische parameters'!$D$8</f>
        <v>0.23384729650655164</v>
      </c>
      <c r="H22" s="11">
        <f>'Economische parameters'!$D$6*$D$6/F22</f>
        <v>2.3815365868860065E-2</v>
      </c>
      <c r="I22" s="18">
        <f t="shared" si="3"/>
        <v>41.98969713530861</v>
      </c>
      <c r="J22" s="14">
        <f t="shared" si="1"/>
        <v>3.3153658688600714E-3</v>
      </c>
      <c r="K22" s="15">
        <f>K23+J22*EXP($A22*'Economische parameters'!$D$4)</f>
        <v>-2.2009652069632766E-2</v>
      </c>
      <c r="L22" s="10">
        <f>EXP(('Economische parameters'!$D$2-'Economische parameters'!$D$4)*$A22)</f>
        <v>0.92400320054626828</v>
      </c>
      <c r="M22" s="10">
        <f>$K22*$L22*'Economische parameters'!$D$9</f>
        <v>-0.3417859900787531</v>
      </c>
      <c r="N22" s="15">
        <f t="shared" si="4"/>
        <v>-8.0941393056138244E-3</v>
      </c>
      <c r="O22" s="114">
        <f>EXP(A22*'Economische parameters'!$D$4)</f>
        <v>0.73457714632388527</v>
      </c>
      <c r="P22" s="130">
        <f>$I$9*$L22*$O$53*'Economische parameters'!$D$9</f>
        <v>10.452683721260758</v>
      </c>
      <c r="Q22" s="15">
        <f t="shared" si="2"/>
        <v>-3.2698395856325432E-2</v>
      </c>
      <c r="R22" s="119">
        <f>$Q$4*$I$5*(1-$L22)/(1-EXP('Economische parameters'!$D$4-'Economische parameters'!$D$2))</f>
        <v>0.10072740580284532</v>
      </c>
      <c r="S22" s="162">
        <f t="shared" si="5"/>
        <v>2.0499999999999994E-2</v>
      </c>
    </row>
    <row r="23" spans="1:19" x14ac:dyDescent="0.3">
      <c r="A23" s="8">
        <v>-30</v>
      </c>
      <c r="B23" s="10">
        <f t="shared" si="0"/>
        <v>2.3800599158109847E-2</v>
      </c>
      <c r="C23" s="39"/>
      <c r="D23" s="40"/>
      <c r="E23" s="125"/>
      <c r="F23" s="10">
        <f>EXP(('Economische parameters'!$D$2+'Economische parameters'!$D$3)*$A23)</f>
        <v>0.68728927879097224</v>
      </c>
      <c r="G23" s="10">
        <f>'Economische parameters'!$D$6*F23*'Economische parameters'!$D$8</f>
        <v>0.23678873339356768</v>
      </c>
      <c r="H23" s="11">
        <f>'Economische parameters'!$D$6*$D$6/F23</f>
        <v>2.3519526642725875E-2</v>
      </c>
      <c r="I23" s="18">
        <f t="shared" si="3"/>
        <v>42.517862505931014</v>
      </c>
      <c r="J23" s="14">
        <f t="shared" si="1"/>
        <v>3.019526642725881E-3</v>
      </c>
      <c r="K23" s="15">
        <f>K24+J23*EXP($A23*'Economische parameters'!$D$4)</f>
        <v>-2.4445044068599604E-2</v>
      </c>
      <c r="L23" s="10">
        <f>EXP(('Economische parameters'!$D$2-'Economische parameters'!$D$4)*$A23)</f>
        <v>0.92636210893834714</v>
      </c>
      <c r="M23" s="10">
        <f>$K23*$L23*'Economische parameters'!$D$9</f>
        <v>-0.38057408456721964</v>
      </c>
      <c r="N23" s="15">
        <f t="shared" si="4"/>
        <v>-9.0578912367489939E-3</v>
      </c>
      <c r="O23" s="114">
        <f>EXP(A23*'Economische parameters'!$D$4)</f>
        <v>0.74192291778712405</v>
      </c>
      <c r="P23" s="130">
        <f>$I$9*$L23*$O$53*'Economische parameters'!$D$9</f>
        <v>10.479368610810113</v>
      </c>
      <c r="Q23" s="15">
        <f t="shared" si="2"/>
        <v>-3.6316509009391471E-2</v>
      </c>
      <c r="R23" s="119">
        <f>$Q$4*$I$5*(1-$L23)/(1-EXP('Economische parameters'!$D$4-'Economische parameters'!$D$2))</f>
        <v>9.7600869888588515E-2</v>
      </c>
      <c r="S23" s="162">
        <f t="shared" si="5"/>
        <v>2.0499999999999994E-2</v>
      </c>
    </row>
    <row r="24" spans="1:19" x14ac:dyDescent="0.3">
      <c r="A24" s="8">
        <v>-29</v>
      </c>
      <c r="B24" s="10">
        <f t="shared" si="0"/>
        <v>2.3919900157856114E-2</v>
      </c>
      <c r="C24" s="39"/>
      <c r="D24" s="40"/>
      <c r="E24" s="125"/>
      <c r="F24" s="10">
        <f>EXP(('Economische parameters'!$D$2+'Economische parameters'!$D$3)*$A24)</f>
        <v>0.695934313678642</v>
      </c>
      <c r="G24" s="10">
        <f>'Economische parameters'!$D$6*F24*'Economische parameters'!$D$8</f>
        <v>0.23976716900192685</v>
      </c>
      <c r="H24" s="11">
        <f>'Economische parameters'!$D$6*$D$6/F24</f>
        <v>2.3227362390480465E-2</v>
      </c>
      <c r="I24" s="18">
        <f t="shared" si="3"/>
        <v>43.052671379073217</v>
      </c>
      <c r="J24" s="14">
        <f t="shared" si="1"/>
        <v>2.7273623904804714E-3</v>
      </c>
      <c r="K24" s="15">
        <f>K25+J24*EXP($A24*'Economische parameters'!$D$4)</f>
        <v>-2.6685300085706749E-2</v>
      </c>
      <c r="L24" s="10">
        <f>EXP(('Economische parameters'!$D$2-'Economische parameters'!$D$4)*$A24)</f>
        <v>0.92872703944030488</v>
      </c>
      <c r="M24" s="10">
        <f>$K24*$L24*'Economische parameters'!$D$9</f>
        <v>-0.41651225590086727</v>
      </c>
      <c r="N24" s="15">
        <f t="shared" si="4"/>
        <v>-9.9629315756721605E-3</v>
      </c>
      <c r="O24" s="114">
        <f>EXP(A24*'Economische parameters'!$D$4)</f>
        <v>0.74934214696499535</v>
      </c>
      <c r="P24" s="130">
        <f>$I$9*$L24*$O$53*'Economische parameters'!$D$9</f>
        <v>10.506121624809536</v>
      </c>
      <c r="Q24" s="15">
        <f t="shared" si="2"/>
        <v>-3.9644720551997054E-2</v>
      </c>
      <c r="R24" s="119">
        <f>$Q$4*$I$5*(1-$L24)/(1-EXP('Economische parameters'!$D$4-'Economische parameters'!$D$2))</f>
        <v>9.4466352171019993E-2</v>
      </c>
      <c r="S24" s="162">
        <f t="shared" si="5"/>
        <v>2.0499999999999994E-2</v>
      </c>
    </row>
    <row r="25" spans="1:19" x14ac:dyDescent="0.3">
      <c r="A25" s="8">
        <v>-28</v>
      </c>
      <c r="B25" s="10">
        <f t="shared" si="0"/>
        <v>2.4039799156352161E-2</v>
      </c>
      <c r="C25" s="39"/>
      <c r="D25" s="40"/>
      <c r="E25" s="125"/>
      <c r="F25" s="10">
        <f>EXP(('Economische parameters'!$D$2+'Economische parameters'!$D$3)*$A25)</f>
        <v>0.70468808971871344</v>
      </c>
      <c r="G25" s="10">
        <f>'Economische parameters'!$D$6*F25*'Economische parameters'!$D$8</f>
        <v>0.24278306871825267</v>
      </c>
      <c r="H25" s="11">
        <f>'Economische parameters'!$D$6*$D$6/F25</f>
        <v>2.2938827460865001E-2</v>
      </c>
      <c r="I25" s="18">
        <f t="shared" si="3"/>
        <v>43.594207319709746</v>
      </c>
      <c r="J25" s="14">
        <f t="shared" si="1"/>
        <v>2.4388274608650069E-3</v>
      </c>
      <c r="K25" s="15">
        <f>K26+J25*EXP($A25*'Economische parameters'!$D$4)</f>
        <v>-2.8729027674940968E-2</v>
      </c>
      <c r="L25" s="10">
        <f>EXP(('Economische parameters'!$D$2-'Economische parameters'!$D$4)*$A25)</f>
        <v>0.93109800742612037</v>
      </c>
      <c r="M25" s="10">
        <f>$K25*$L25*'Economische parameters'!$D$9</f>
        <v>-0.4495561352710663</v>
      </c>
      <c r="N25" s="15">
        <f t="shared" si="4"/>
        <v>-1.0807239201422318E-2</v>
      </c>
      <c r="O25" s="114">
        <f>EXP(A25*'Economische parameters'!$D$4)</f>
        <v>0.75683556843464528</v>
      </c>
      <c r="P25" s="130">
        <f>$I$9*$L25*$O$53*'Economische parameters'!$D$9</f>
        <v>10.532942937175459</v>
      </c>
      <c r="Q25" s="15">
        <f t="shared" si="2"/>
        <v>-4.2680961812142926E-2</v>
      </c>
      <c r="R25" s="119">
        <f>$Q$4*$I$5*(1-$L25)/(1-EXP('Economische parameters'!$D$4-'Economische parameters'!$D$2))</f>
        <v>9.1323832273215749E-2</v>
      </c>
      <c r="S25" s="162">
        <f t="shared" si="5"/>
        <v>2.0499999999999994E-2</v>
      </c>
    </row>
    <row r="26" spans="1:19" x14ac:dyDescent="0.3">
      <c r="A26" s="8">
        <v>-27</v>
      </c>
      <c r="B26" s="10">
        <f t="shared" si="0"/>
        <v>2.4160299151079187E-2</v>
      </c>
      <c r="C26" s="39"/>
      <c r="D26" s="40"/>
      <c r="E26" s="125"/>
      <c r="F26" s="10">
        <f>EXP(('Economische parameters'!$D$2+'Economische parameters'!$D$3)*$A26)</f>
        <v>0.71355197470650245</v>
      </c>
      <c r="G26" s="10">
        <f>'Economische parameters'!$D$6*F26*'Economische parameters'!$D$8</f>
        <v>0.24583690378301171</v>
      </c>
      <c r="H26" s="11">
        <f>'Economische parameters'!$D$6*$D$6/F26</f>
        <v>2.2653876769709706E-2</v>
      </c>
      <c r="I26" s="18">
        <f t="shared" si="3"/>
        <v>44.142554943933085</v>
      </c>
      <c r="J26" s="14">
        <f t="shared" si="1"/>
        <v>2.1538767697097116E-3</v>
      </c>
      <c r="K26" s="15">
        <f>K27+J26*EXP($A26*'Economische parameters'!$D$4)</f>
        <v>-3.0574819042598757E-2</v>
      </c>
      <c r="L26" s="10">
        <f>EXP(('Economische parameters'!$D$2-'Economische parameters'!$D$4)*$A26)</f>
        <v>0.93347502830902085</v>
      </c>
      <c r="M26" s="10">
        <f>$K26*$L26*'Economische parameters'!$D$9</f>
        <v>-0.47966077402434615</v>
      </c>
      <c r="N26" s="15">
        <f t="shared" si="4"/>
        <v>-1.1588747791466396E-2</v>
      </c>
      <c r="O26" s="114">
        <f>EXP(A26*'Economische parameters'!$D$4)</f>
        <v>0.76440392411899172</v>
      </c>
      <c r="P26" s="130">
        <f>$I$9*$L26*$O$53*'Economische parameters'!$D$9</f>
        <v>10.559832722268304</v>
      </c>
      <c r="Q26" s="15">
        <f t="shared" si="2"/>
        <v>-4.5423141316703802E-2</v>
      </c>
      <c r="R26" s="119">
        <f>$Q$4*$I$5*(1-$L26)/(1-EXP('Economische parameters'!$D$4-'Economische parameters'!$D$2))</f>
        <v>8.8173289766231289E-2</v>
      </c>
      <c r="S26" s="162">
        <f t="shared" si="5"/>
        <v>2.0499999999999994E-2</v>
      </c>
    </row>
    <row r="27" spans="1:19" x14ac:dyDescent="0.3">
      <c r="A27" s="8">
        <v>-26</v>
      </c>
      <c r="B27" s="10">
        <f t="shared" si="0"/>
        <v>2.428140315454334E-2</v>
      </c>
      <c r="C27" s="39"/>
      <c r="D27" s="40"/>
      <c r="E27" s="125"/>
      <c r="F27" s="10">
        <f>EXP(('Economische parameters'!$D$2+'Economische parameters'!$D$3)*$A27)</f>
        <v>0.72252735364207221</v>
      </c>
      <c r="G27" s="10">
        <f>'Economische parameters'!$D$6*F27*'Economische parameters'!$D$8</f>
        <v>0.24892915136414595</v>
      </c>
      <c r="H27" s="11">
        <f>'Economische parameters'!$D$6*$D$6/F27</f>
        <v>2.2372465792889346E-2</v>
      </c>
      <c r="I27" s="18">
        <f t="shared" si="3"/>
        <v>44.697799932175137</v>
      </c>
      <c r="J27" s="14">
        <f t="shared" si="1"/>
        <v>1.8724657928893516E-3</v>
      </c>
      <c r="K27" s="15">
        <f>K28+J27*EXP($A27*'Economische parameters'!$D$4)</f>
        <v>-3.22212508974336E-2</v>
      </c>
      <c r="L27" s="10">
        <f>EXP(('Economische parameters'!$D$2-'Economische parameters'!$D$4)*$A27)</f>
        <v>0.93585811754158232</v>
      </c>
      <c r="M27" s="10">
        <f>$K27*$L27*'Economische parameters'!$D$9</f>
        <v>-0.50678063631330861</v>
      </c>
      <c r="N27" s="15">
        <f t="shared" si="4"/>
        <v>-1.2305344941239452E-2</v>
      </c>
      <c r="O27" s="114">
        <f>EXP(A27*'Economische parameters'!$D$4)</f>
        <v>0.77204796336018167</v>
      </c>
      <c r="P27" s="130">
        <f>$I$9*$L27*$O$53*'Economische parameters'!$D$9</f>
        <v>10.586791154893625</v>
      </c>
      <c r="Q27" s="15">
        <f t="shared" si="2"/>
        <v>-4.7869144568801189E-2</v>
      </c>
      <c r="R27" s="119">
        <f>$Q$4*$I$5*(1-$L27)/(1-EXP('Economische parameters'!$D$4-'Economische parameters'!$D$2))</f>
        <v>8.5014704168968697E-2</v>
      </c>
      <c r="S27" s="162">
        <f t="shared" si="5"/>
        <v>2.0499999999999994E-2</v>
      </c>
    </row>
    <row r="28" spans="1:19" x14ac:dyDescent="0.3">
      <c r="A28" s="8">
        <v>-25</v>
      </c>
      <c r="B28" s="10">
        <f t="shared" si="0"/>
        <v>2.4403114194351018E-2</v>
      </c>
      <c r="C28" s="39"/>
      <c r="D28" s="40"/>
      <c r="E28" s="125"/>
      <c r="F28" s="10">
        <f>EXP(('Economische parameters'!$D$2+'Economische parameters'!$D$3)*$A28)</f>
        <v>0.73161562894664178</v>
      </c>
      <c r="G28" s="10">
        <f>'Economische parameters'!$D$6*F28*'Economische parameters'!$D$8</f>
        <v>0.2520602946316311</v>
      </c>
      <c r="H28" s="11">
        <f>'Economische parameters'!$D$6*$D$6/F28</f>
        <v>2.2094550559366263E-2</v>
      </c>
      <c r="I28" s="18">
        <f t="shared" si="3"/>
        <v>45.260029042594972</v>
      </c>
      <c r="J28" s="14">
        <f t="shared" si="1"/>
        <v>1.5945505593662687E-3</v>
      </c>
      <c r="K28" s="15">
        <f>K29+J28*EXP($A28*'Economische parameters'!$D$4)</f>
        <v>-3.366688429929543E-2</v>
      </c>
      <c r="L28" s="10">
        <f>EXP(('Economische parameters'!$D$2-'Economische parameters'!$D$4)*$A28)</f>
        <v>0.93824729061583012</v>
      </c>
      <c r="M28" s="10">
        <f>$K28*$L28*'Economische parameters'!$D$9</f>
        <v>-0.53086959165495984</v>
      </c>
      <c r="N28" s="15">
        <f t="shared" si="4"/>
        <v>-1.2954871267464479E-2</v>
      </c>
      <c r="O28" s="114">
        <f>EXP(A28*'Economische parameters'!$D$4)</f>
        <v>0.77976844299378345</v>
      </c>
      <c r="P28" s="130">
        <f>$I$9*$L28*$O$53*'Economische parameters'!$D$9</f>
        <v>10.613818410303239</v>
      </c>
      <c r="Q28" s="15">
        <f t="shared" si="2"/>
        <v>-5.0016833822936375E-2</v>
      </c>
      <c r="R28" s="119">
        <f>$Q$4*$I$5*(1-$L28)/(1-EXP('Economische parameters'!$D$4-'Economische parameters'!$D$2))</f>
        <v>8.1848054948043217E-2</v>
      </c>
      <c r="S28" s="162">
        <f t="shared" si="5"/>
        <v>2.0499999999999994E-2</v>
      </c>
    </row>
    <row r="29" spans="1:19" x14ac:dyDescent="0.3">
      <c r="A29" s="8">
        <v>-24</v>
      </c>
      <c r="B29" s="10">
        <f t="shared" si="0"/>
        <v>2.4525435313284546E-2</v>
      </c>
      <c r="C29" s="39"/>
      <c r="D29" s="40"/>
      <c r="E29" s="125"/>
      <c r="F29" s="10">
        <f>EXP(('Economische parameters'!$D$2+'Economische parameters'!$D$3)*$A29)</f>
        <v>0.74081822068171788</v>
      </c>
      <c r="G29" s="10">
        <f>'Economische parameters'!$D$6*F29*'Economische parameters'!$D$8</f>
        <v>0.25523082283297305</v>
      </c>
      <c r="H29" s="11">
        <f>'Economische parameters'!$D$6*$D$6/F29</f>
        <v>2.182008764431979E-2</v>
      </c>
      <c r="I29" s="18">
        <f t="shared" si="3"/>
        <v>45.829330124634957</v>
      </c>
      <c r="J29" s="14">
        <f t="shared" si="1"/>
        <v>1.3200876443197965E-3</v>
      </c>
      <c r="K29" s="15">
        <f>K30+J29*EXP($A29*'Economische parameters'!$D$4)</f>
        <v>-3.4910264506247332E-2</v>
      </c>
      <c r="L29" s="10">
        <f>EXP(('Economische parameters'!$D$2-'Economische parameters'!$D$4)*$A29)</f>
        <v>0.94064256306333949</v>
      </c>
      <c r="M29" s="10">
        <f>$K29*$L29*'Economische parameters'!$D$9</f>
        <v>-0.55188090739529516</v>
      </c>
      <c r="N29" s="15">
        <f t="shared" si="4"/>
        <v>-1.353511949496009E-2</v>
      </c>
      <c r="O29" s="114">
        <f>EXP(A29*'Economische parameters'!$D$4)</f>
        <v>0.78756612742372134</v>
      </c>
      <c r="P29" s="130">
        <f>$I$9*$L29*$O$53*'Economische parameters'!$D$9</f>
        <v>10.640914664196368</v>
      </c>
      <c r="Q29" s="15">
        <f t="shared" si="2"/>
        <v>-5.1864047857860987E-2</v>
      </c>
      <c r="R29" s="119">
        <f>$Q$4*$I$5*(1-$L29)/(1-EXP('Economische parameters'!$D$4-'Economische parameters'!$D$2))</f>
        <v>7.8673321517649997E-2</v>
      </c>
      <c r="S29" s="162">
        <f t="shared" si="5"/>
        <v>2.0499999999999994E-2</v>
      </c>
    </row>
    <row r="30" spans="1:19" x14ac:dyDescent="0.3">
      <c r="A30" s="8">
        <v>-23</v>
      </c>
      <c r="B30" s="10">
        <f t="shared" si="0"/>
        <v>2.4648369569378277E-2</v>
      </c>
      <c r="C30" s="39"/>
      <c r="D30" s="40"/>
      <c r="E30" s="125"/>
      <c r="F30" s="10">
        <f>EXP(('Economische parameters'!$D$2+'Economische parameters'!$D$3)*$A30)</f>
        <v>0.75013656677098184</v>
      </c>
      <c r="G30" s="10">
        <f>'Economische parameters'!$D$6*F30*'Economische parameters'!$D$8</f>
        <v>0.25844123136965386</v>
      </c>
      <c r="H30" s="11">
        <f>'Economische parameters'!$D$6*$D$6/F30</f>
        <v>2.1549034162361057E-2</v>
      </c>
      <c r="I30" s="18">
        <f t="shared" si="3"/>
        <v>46.405792132747415</v>
      </c>
      <c r="J30" s="14">
        <f t="shared" si="1"/>
        <v>1.0490341623610629E-3</v>
      </c>
      <c r="K30" s="15">
        <f>K31+J30*EXP($A30*'Economische parameters'!$D$4)</f>
        <v>-3.5949920820144178E-2</v>
      </c>
      <c r="L30" s="10">
        <f>EXP(('Economische parameters'!$D$2-'Economische parameters'!$D$4)*$A30)</f>
        <v>0.9430439504553364</v>
      </c>
      <c r="M30" s="10">
        <f>$K30*$L30*'Economische parameters'!$D$9</f>
        <v>-0.56976724107895793</v>
      </c>
      <c r="N30" s="15">
        <f t="shared" si="4"/>
        <v>-1.4043833526639203E-2</v>
      </c>
      <c r="O30" s="114">
        <f>EXP(A30*'Economische parameters'!$D$4)</f>
        <v>0.79544178869795856</v>
      </c>
      <c r="P30" s="130">
        <f>$I$9*$L30*$O$53*'Economische parameters'!$D$9</f>
        <v>10.668080092720778</v>
      </c>
      <c r="Q30" s="15">
        <f t="shared" si="2"/>
        <v>-5.3408601747162637E-2</v>
      </c>
      <c r="R30" s="119">
        <f>$Q$4*$I$5*(1-$L30)/(1-EXP('Economische parameters'!$D$4-'Economische parameters'!$D$2))</f>
        <v>7.5490483239430486E-2</v>
      </c>
      <c r="S30" s="162">
        <f t="shared" si="5"/>
        <v>2.0499999999999994E-2</v>
      </c>
    </row>
    <row r="31" spans="1:19" x14ac:dyDescent="0.3">
      <c r="A31" s="8">
        <v>-22</v>
      </c>
      <c r="B31" s="10">
        <f t="shared" si="0"/>
        <v>2.4771920035995012E-2</v>
      </c>
      <c r="C31" s="39"/>
      <c r="D31" s="40"/>
      <c r="E31" s="125"/>
      <c r="F31" s="10">
        <f>EXP(('Economische parameters'!$D$2+'Economische parameters'!$D$3)*$A31)</f>
        <v>0.75957212322496848</v>
      </c>
      <c r="G31" s="10">
        <f>'Economische parameters'!$D$6*F31*'Economische parameters'!$D$8</f>
        <v>0.26169202187453894</v>
      </c>
      <c r="H31" s="11">
        <f>'Economische parameters'!$D$6*$D$6/F31</f>
        <v>2.1281347760832042E-2</v>
      </c>
      <c r="I31" s="18">
        <f t="shared" si="3"/>
        <v>46.989505140293929</v>
      </c>
      <c r="J31" s="14">
        <f t="shared" si="1"/>
        <v>7.8134776083204835E-4</v>
      </c>
      <c r="K31" s="15">
        <f>K32+J31*EXP($A31*'Economische parameters'!$D$4)</f>
        <v>-3.6784366430657925E-2</v>
      </c>
      <c r="L31" s="10">
        <f>EXP(('Economische parameters'!$D$2-'Economische parameters'!$D$4)*$A31)</f>
        <v>0.94545146840279926</v>
      </c>
      <c r="M31" s="10">
        <f>$K31*$L31*'Economische parameters'!$D$9</f>
        <v>-0.58448063272277684</v>
      </c>
      <c r="N31" s="15">
        <f t="shared" si="4"/>
        <v>-1.4478707496396397E-2</v>
      </c>
      <c r="O31" s="114">
        <f>EXP(A31*'Economische parameters'!$D$4)</f>
        <v>0.80339620658493816</v>
      </c>
      <c r="P31" s="130">
        <f>$I$9*$L31*$O$53*'Economische parameters'!$D$9</f>
        <v>10.695314872473936</v>
      </c>
      <c r="Q31" s="15">
        <f t="shared" si="2"/>
        <v>-5.4648286627542779E-2</v>
      </c>
      <c r="R31" s="119">
        <f>$Q$4*$I$5*(1-$L31)/(1-EXP('Economische parameters'!$D$4-'Economische parameters'!$D$2))</f>
        <v>7.2299519422337588E-2</v>
      </c>
      <c r="S31" s="162">
        <f t="shared" si="5"/>
        <v>2.0499999999999994E-2</v>
      </c>
    </row>
    <row r="32" spans="1:19" x14ac:dyDescent="0.3">
      <c r="A32" s="8">
        <v>-21</v>
      </c>
      <c r="B32" s="10">
        <f t="shared" si="0"/>
        <v>2.4896089801902853E-2</v>
      </c>
      <c r="C32" s="39"/>
      <c r="D32" s="40"/>
      <c r="E32" s="125"/>
      <c r="F32" s="10">
        <f>EXP(('Economische parameters'!$D$2+'Economische parameters'!$D$3)*$A32)</f>
        <v>0.76912636436857051</v>
      </c>
      <c r="G32" s="10">
        <f>'Economische parameters'!$D$6*F32*'Economische parameters'!$D$8</f>
        <v>0.26498370229025847</v>
      </c>
      <c r="H32" s="11">
        <f>'Economische parameters'!$D$6*$D$6/F32</f>
        <v>2.1016986613187898E-2</v>
      </c>
      <c r="I32" s="18">
        <f t="shared" si="3"/>
        <v>47.580560353619504</v>
      </c>
      <c r="J32" s="14">
        <f t="shared" si="1"/>
        <v>5.1698661318790376E-4</v>
      </c>
      <c r="K32" s="15">
        <f>K33+J32*EXP($A32*'Economische parameters'!$D$4)</f>
        <v>-3.7412098257734026E-2</v>
      </c>
      <c r="L32" s="10">
        <f>EXP(('Economische parameters'!$D$2-'Economische parameters'!$D$4)*$A32)</f>
        <v>0.94786513255655991</v>
      </c>
      <c r="M32" s="10">
        <f>$K32*$L32*'Economische parameters'!$D$9</f>
        <v>-0.59597249699197441</v>
      </c>
      <c r="N32" s="15">
        <f t="shared" si="4"/>
        <v>-1.4837384804576473E-2</v>
      </c>
      <c r="O32" s="114">
        <f>EXP(A32*'Economische parameters'!$D$4)</f>
        <v>0.81143016865078754</v>
      </c>
      <c r="P32" s="130">
        <f>$I$9*$L32*$O$53*'Economische parameters'!$D$9</f>
        <v>10.722619180504134</v>
      </c>
      <c r="Q32" s="15">
        <f t="shared" si="2"/>
        <v>-5.5580869464763941E-2</v>
      </c>
      <c r="R32" s="119">
        <f>$Q$4*$I$5*(1-$L32)/(1-EXP('Economische parameters'!$D$4-'Economische parameters'!$D$2))</f>
        <v>6.9100409322501749E-2</v>
      </c>
      <c r="S32" s="162">
        <f t="shared" si="5"/>
        <v>2.0499999999999994E-2</v>
      </c>
    </row>
    <row r="33" spans="1:19" x14ac:dyDescent="0.3">
      <c r="A33" s="8">
        <v>-20</v>
      </c>
      <c r="B33" s="10">
        <f t="shared" si="0"/>
        <v>2.502088197135241E-2</v>
      </c>
      <c r="C33" s="39"/>
      <c r="D33" s="40"/>
      <c r="E33" s="125"/>
      <c r="F33" s="10">
        <f>EXP(('Economische parameters'!$D$2+'Economische parameters'!$D$3)*$A33)</f>
        <v>0.77880078307140488</v>
      </c>
      <c r="G33" s="10">
        <f>'Economische parameters'!$D$6*F33*'Economische parameters'!$D$8</f>
        <v>0.26831678694857436</v>
      </c>
      <c r="H33" s="11">
        <f>'Economische parameters'!$D$6*$D$6/F33</f>
        <v>2.0755909412461453E-2</v>
      </c>
      <c r="I33" s="18">
        <f t="shared" si="3"/>
        <v>48.179050126303743</v>
      </c>
      <c r="J33" s="14">
        <f t="shared" si="1"/>
        <v>2.5590941246145943E-4</v>
      </c>
      <c r="K33" s="15">
        <f>K34+J33*EXP($A33*'Economische parameters'!$D$4)</f>
        <v>-3.7831596792463285E-2</v>
      </c>
      <c r="L33" s="10">
        <f>EXP(('Economische parameters'!$D$2-'Economische parameters'!$D$4)*$A33)</f>
        <v>0.95028495860740547</v>
      </c>
      <c r="M33" s="10">
        <f>$K33*$L33*'Economische parameters'!$D$9</f>
        <v>-0.60419361527781934</v>
      </c>
      <c r="N33" s="15">
        <f t="shared" si="4"/>
        <v>-1.5117457135711023E-2</v>
      </c>
      <c r="O33" s="114">
        <f>EXP(A33*'Economische parameters'!$D$4)</f>
        <v>0.81954447033729538</v>
      </c>
      <c r="P33" s="130">
        <f>$I$9*$L33*$O$53*'Economische parameters'!$D$9</f>
        <v>10.749993194311664</v>
      </c>
      <c r="Q33" s="15">
        <f t="shared" si="2"/>
        <v>-5.6204092817242632E-2</v>
      </c>
      <c r="R33" s="119">
        <f>$Q$4*$I$5*(1-$L33)/(1-EXP('Economische parameters'!$D$4-'Economische parameters'!$D$2))</f>
        <v>6.5893132143096153E-2</v>
      </c>
      <c r="S33" s="162">
        <f t="shared" si="5"/>
        <v>2.0499999999999994E-2</v>
      </c>
    </row>
    <row r="34" spans="1:19" x14ac:dyDescent="0.3">
      <c r="A34" s="8">
        <v>-19</v>
      </c>
      <c r="B34" s="10">
        <f t="shared" si="0"/>
        <v>2.514629966415443E-2</v>
      </c>
      <c r="C34" s="39"/>
      <c r="D34" s="40"/>
      <c r="E34" s="125"/>
      <c r="F34" s="10">
        <f>EXP(('Economische parameters'!$D$2+'Economische parameters'!$D$3)*$A34)</f>
        <v>0.78859689098107666</v>
      </c>
      <c r="G34" s="10">
        <f>'Economische parameters'!$D$6*F34*'Economische parameters'!$D$8</f>
        <v>0.27169179665074572</v>
      </c>
      <c r="H34" s="11">
        <f>'Economische parameters'!$D$6*$D$6/F34</f>
        <v>2.0498075364808934E-2</v>
      </c>
      <c r="I34" s="18">
        <f t="shared" si="3"/>
        <v>48.785067973591246</v>
      </c>
      <c r="J34" s="14">
        <f t="shared" si="1"/>
        <v>-1.9246351910598425E-6</v>
      </c>
      <c r="K34" s="15">
        <f>K35+J34*EXP($A34*'Economische parameters'!$D$4)</f>
        <v>-3.8041325936353343E-2</v>
      </c>
      <c r="L34" s="10">
        <f>EXP(('Economische parameters'!$D$2-'Economische parameters'!$D$4)*$A34)</f>
        <v>0.95271096228618068</v>
      </c>
      <c r="M34" s="10">
        <f>$K34*$L34*'Economische parameters'!$D$9</f>
        <v>-0.60909412767548454</v>
      </c>
      <c r="N34" s="15">
        <f t="shared" si="4"/>
        <v>-1.5316463458204472E-2</v>
      </c>
      <c r="O34" s="114">
        <f>EXP(A34*'Economische parameters'!$D$4)</f>
        <v>0.82773991504066835</v>
      </c>
      <c r="P34" s="130">
        <f>$I$9*$L34*$O$53*'Economische parameters'!$D$9</f>
        <v>10.777437091849961</v>
      </c>
      <c r="Q34" s="15">
        <f t="shared" si="2"/>
        <v>-5.6515674597264823E-2</v>
      </c>
      <c r="R34" s="119">
        <f>$Q$4*$I$5*(1-$L34)/(1-EXP('Economische parameters'!$D$4-'Economische parameters'!$D$2))</f>
        <v>6.2677667034200871E-2</v>
      </c>
      <c r="S34" s="162">
        <f t="shared" si="5"/>
        <v>2.0499999999999994E-2</v>
      </c>
    </row>
    <row r="35" spans="1:19" x14ac:dyDescent="0.3">
      <c r="A35" s="8">
        <v>-18</v>
      </c>
      <c r="B35" s="10">
        <f t="shared" si="0"/>
        <v>2.5272346015757754E-2</v>
      </c>
      <c r="C35" s="39"/>
      <c r="D35" s="40"/>
      <c r="E35" s="125"/>
      <c r="F35" s="10">
        <f>EXP(('Economische parameters'!$D$2+'Economische parameters'!$D$3)*$A35)</f>
        <v>0.79851621875937706</v>
      </c>
      <c r="G35" s="10">
        <f>'Economische parameters'!$D$6*F35*'Economische parameters'!$D$8</f>
        <v>0.27510925874890502</v>
      </c>
      <c r="H35" s="11">
        <f>'Economische parameters'!$D$6*$D$6/F35</f>
        <v>2.0243444183135822E-2</v>
      </c>
      <c r="I35" s="18">
        <f t="shared" si="3"/>
        <v>49.398708587003618</v>
      </c>
      <c r="J35" s="14">
        <f t="shared" si="1"/>
        <v>-2.5655581686417211E-4</v>
      </c>
      <c r="K35" s="15">
        <f>K36+J35*EXP($A35*'Economische parameters'!$D$4)</f>
        <v>-3.8039732838983813E-2</v>
      </c>
      <c r="L35" s="10">
        <f>EXP(('Economische parameters'!$D$2-'Economische parameters'!$D$4)*$A35)</f>
        <v>0.9551431593638896</v>
      </c>
      <c r="M35" s="10">
        <f>$K35*$L35*'Economische parameters'!$D$9</f>
        <v>-0.61062352486085514</v>
      </c>
      <c r="N35" s="15">
        <f t="shared" si="4"/>
        <v>-1.5431889005645188E-2</v>
      </c>
      <c r="O35" s="114">
        <f>EXP(A35*'Economische parameters'!$D$4)</f>
        <v>0.83601731419107506</v>
      </c>
      <c r="P35" s="130">
        <f>$I$9*$L35*$O$53*'Economische parameters'!$D$9</f>
        <v>10.804951051526764</v>
      </c>
      <c r="Q35" s="15">
        <f t="shared" si="2"/>
        <v>-5.6513307829800179E-2</v>
      </c>
      <c r="R35" s="119">
        <f>$Q$4*$I$5*(1-$L35)/(1-EXP('Economische parameters'!$D$4-'Economische parameters'!$D$2))</f>
        <v>5.9453993092668175E-2</v>
      </c>
      <c r="S35" s="162">
        <f t="shared" si="5"/>
        <v>2.0499999999999994E-2</v>
      </c>
    </row>
    <row r="36" spans="1:19" x14ac:dyDescent="0.3">
      <c r="A36" s="8">
        <v>-17</v>
      </c>
      <c r="B36" s="10">
        <f t="shared" si="0"/>
        <v>2.5399024177327742E-2</v>
      </c>
      <c r="C36" s="39"/>
      <c r="D36" s="40"/>
      <c r="E36" s="125"/>
      <c r="F36" s="10">
        <f>EXP(('Economische parameters'!$D$2+'Economische parameters'!$D$3)*$A36)</f>
        <v>0.80856031632145242</v>
      </c>
      <c r="G36" s="10">
        <f>'Economische parameters'!$D$6*F36*'Economische parameters'!$D$8</f>
        <v>0.27856970722845792</v>
      </c>
      <c r="H36" s="11">
        <f>'Economische parameters'!$D$6*$D$6/F36</f>
        <v>1.9991976080801936E-2</v>
      </c>
      <c r="I36" s="18">
        <f t="shared" si="3"/>
        <v>50.02006784913516</v>
      </c>
      <c r="J36" s="14">
        <f t="shared" si="1"/>
        <v>-5.0802391919805776E-4</v>
      </c>
      <c r="K36" s="15">
        <f>K37+J36*EXP($A36*'Economische parameters'!$D$4)</f>
        <v>-3.7825247734028927E-2</v>
      </c>
      <c r="L36" s="10">
        <f>EXP(('Economische parameters'!$D$2-'Economische parameters'!$D$4)*$A36)</f>
        <v>0.95758156565179875</v>
      </c>
      <c r="M36" s="10">
        <f>$K36*$L36*'Economische parameters'!$D$9</f>
        <v>-0.60873063986501375</v>
      </c>
      <c r="N36" s="15">
        <f t="shared" si="4"/>
        <v>-1.5461164239411671E-2</v>
      </c>
      <c r="O36" s="114">
        <f>EXP(A36*'Economische parameters'!$D$4)</f>
        <v>0.84437748733298579</v>
      </c>
      <c r="P36" s="130">
        <f>$I$9*$L36*$O$53*'Economische parameters'!$D$9</f>
        <v>10.832535252205268</v>
      </c>
      <c r="Q36" s="15">
        <f t="shared" si="2"/>
        <v>-5.6194660408890838E-2</v>
      </c>
      <c r="R36" s="119">
        <f>$Q$4*$I$5*(1-$L36)/(1-EXP('Economische parameters'!$D$4-'Economische parameters'!$D$2))</f>
        <v>5.6222089361985826E-2</v>
      </c>
      <c r="S36" s="162">
        <f t="shared" si="5"/>
        <v>2.0499999999999994E-2</v>
      </c>
    </row>
    <row r="37" spans="1:19" x14ac:dyDescent="0.3">
      <c r="A37" s="8">
        <v>-16</v>
      </c>
      <c r="B37" s="10">
        <f t="shared" si="0"/>
        <v>2.5526337315825025E-2</v>
      </c>
      <c r="C37" s="39"/>
      <c r="D37" s="40"/>
      <c r="E37" s="125"/>
      <c r="F37" s="10">
        <f>EXP(('Economische parameters'!$D$2+'Economische parameters'!$D$3)*$A37)</f>
        <v>0.81873075307798182</v>
      </c>
      <c r="G37" s="10">
        <f>'Economische parameters'!$D$6*F37*'Economische parameters'!$D$8</f>
        <v>0.28207368279151979</v>
      </c>
      <c r="H37" s="11">
        <f>'Economische parameters'!$D$6*$D$6/F37</f>
        <v>1.9743631765404664E-2</v>
      </c>
      <c r="I37" s="18">
        <f t="shared" si="3"/>
        <v>50.649242848634749</v>
      </c>
      <c r="J37" s="14">
        <f t="shared" si="1"/>
        <v>-7.5636823459532959E-4</v>
      </c>
      <c r="K37" s="15">
        <f>K38+J37*EXP($A37*'Economische parameters'!$D$4)</f>
        <v>-3.7396283773631418E-2</v>
      </c>
      <c r="L37" s="10">
        <f>EXP(('Economische parameters'!$D$2-'Economische parameters'!$D$4)*$A37)</f>
        <v>0.96002619700153935</v>
      </c>
      <c r="M37" s="10">
        <f>$K37*$L37*'Economische parameters'!$D$9</f>
        <v>-0.60336363974511742</v>
      </c>
      <c r="N37" s="15">
        <f t="shared" si="4"/>
        <v>-1.5401663792237797E-2</v>
      </c>
      <c r="O37" s="114">
        <f>EXP(A37*'Economische parameters'!$D$4)</f>
        <v>0.85282126220631571</v>
      </c>
      <c r="P37" s="130">
        <f>$I$9*$L37*$O$53*'Economische parameters'!$D$9</f>
        <v>10.860189873205293</v>
      </c>
      <c r="Q37" s="15">
        <f t="shared" si="2"/>
        <v>-5.5557374851590853E-2</v>
      </c>
      <c r="R37" s="119">
        <f>$Q$4*$I$5*(1-$L37)/(1-EXP('Economische parameters'!$D$4-'Economische parameters'!$D$2))</f>
        <v>5.2981934832141503E-2</v>
      </c>
      <c r="S37" s="162">
        <f t="shared" si="5"/>
        <v>2.0499999999999994E-2</v>
      </c>
    </row>
    <row r="38" spans="1:19" x14ac:dyDescent="0.3">
      <c r="A38" s="8">
        <v>-15</v>
      </c>
      <c r="B38" s="10">
        <f t="shared" si="0"/>
        <v>2.5654288614084707E-2</v>
      </c>
      <c r="C38" s="39"/>
      <c r="D38" s="40"/>
      <c r="E38" s="125"/>
      <c r="F38" s="10">
        <f>EXP(('Economische parameters'!$D$2+'Economische parameters'!$D$3)*$A38)</f>
        <v>0.82902911818040037</v>
      </c>
      <c r="G38" s="10">
        <f>'Economische parameters'!$D$6*F38*'Economische parameters'!$D$8</f>
        <v>0.28562173294140125</v>
      </c>
      <c r="H38" s="11">
        <f>'Economische parameters'!$D$6*$D$6/F38</f>
        <v>1.9498372432639466E-2</v>
      </c>
      <c r="I38" s="18">
        <f t="shared" si="3"/>
        <v>51.286331895376122</v>
      </c>
      <c r="J38" s="14">
        <f t="shared" si="1"/>
        <v>-1.0016275673605281E-3</v>
      </c>
      <c r="K38" s="15">
        <f>K39+J38*EXP($A38*'Economische parameters'!$D$4)</f>
        <v>-3.6751236861111064E-2</v>
      </c>
      <c r="L38" s="10">
        <f>EXP(('Economische parameters'!$D$2-'Economische parameters'!$D$4)*$A38)</f>
        <v>0.9624770693052106</v>
      </c>
      <c r="M38" s="10">
        <f>$K38*$L38*'Economische parameters'!$D$9</f>
        <v>-0.5944700171503603</v>
      </c>
      <c r="N38" s="15">
        <f t="shared" si="4"/>
        <v>-1.5250705392395229E-2</v>
      </c>
      <c r="O38" s="114">
        <f>EXP(A38*'Economische parameters'!$D$4)</f>
        <v>0.86134947482837887</v>
      </c>
      <c r="P38" s="130">
        <f>$I$9*$L38*$O$53*'Economische parameters'!$D$9</f>
        <v>10.88791509430445</v>
      </c>
      <c r="Q38" s="15">
        <f t="shared" si="2"/>
        <v>-5.4599068049431432E-2</v>
      </c>
      <c r="R38" s="119">
        <f>$Q$4*$I$5*(1-$L38)/(1-EXP('Economische parameters'!$D$4-'Economische parameters'!$D$2))</f>
        <v>4.973350843948602E-2</v>
      </c>
      <c r="S38" s="162">
        <f t="shared" si="5"/>
        <v>2.0499999999999994E-2</v>
      </c>
    </row>
    <row r="39" spans="1:19" x14ac:dyDescent="0.3">
      <c r="A39" s="8">
        <v>-14</v>
      </c>
      <c r="B39" s="10">
        <f t="shared" si="0"/>
        <v>2.5782881270895903E-2</v>
      </c>
      <c r="C39" s="39"/>
      <c r="D39" s="40"/>
      <c r="E39" s="125"/>
      <c r="F39" s="10">
        <f>EXP(('Economische parameters'!$D$2+'Economische parameters'!$D$3)*$A39)</f>
        <v>0.83945702076920736</v>
      </c>
      <c r="G39" s="10">
        <f>'Economische parameters'!$D$6*F39*'Economische parameters'!$D$8</f>
        <v>0.28921441206815668</v>
      </c>
      <c r="H39" s="11">
        <f>'Economische parameters'!$D$6*$D$6/F39</f>
        <v>1.9256159760236615E-2</v>
      </c>
      <c r="I39" s="18">
        <f t="shared" si="3"/>
        <v>51.931434535819008</v>
      </c>
      <c r="J39" s="14">
        <f t="shared" si="1"/>
        <v>-1.2438402397633788E-3</v>
      </c>
      <c r="K39" s="15">
        <f>K40+J39*EXP($A39*'Economische parameters'!$D$4)</f>
        <v>-3.5888485481991445E-2</v>
      </c>
      <c r="L39" s="10">
        <f>EXP(('Economische parameters'!$D$2-'Economische parameters'!$D$4)*$A39)</f>
        <v>0.96493419849548312</v>
      </c>
      <c r="M39" s="10">
        <f>$K39*$L39*'Economische parameters'!$D$9</f>
        <v>-0.58199658178170555</v>
      </c>
      <c r="N39" s="15">
        <f t="shared" si="4"/>
        <v>-1.5005548768144972E-2</v>
      </c>
      <c r="O39" s="114">
        <f>EXP(A39*'Economische parameters'!$D$4)</f>
        <v>0.86996296957666264</v>
      </c>
      <c r="P39" s="130">
        <f>$I$9*$L39*$O$53*'Economische parameters'!$D$9</f>
        <v>10.915711095739306</v>
      </c>
      <c r="Q39" s="15">
        <f t="shared" si="2"/>
        <v>-5.3317331017387809E-2</v>
      </c>
      <c r="R39" s="119">
        <f>$Q$4*$I$5*(1-$L39)/(1-EXP('Economische parameters'!$D$4-'Economische parameters'!$D$2))</f>
        <v>4.6476789066596122E-2</v>
      </c>
      <c r="S39" s="162">
        <f t="shared" si="5"/>
        <v>2.0499999999999994E-2</v>
      </c>
    </row>
    <row r="40" spans="1:19" x14ac:dyDescent="0.3">
      <c r="A40" s="8">
        <v>-13</v>
      </c>
      <c r="B40" s="10">
        <f t="shared" si="0"/>
        <v>2.591211850108173E-2</v>
      </c>
      <c r="C40" s="39"/>
      <c r="D40" s="40"/>
      <c r="E40" s="125"/>
      <c r="F40" s="10">
        <f>EXP(('Economische parameters'!$D$2+'Economische parameters'!$D$3)*$A40)</f>
        <v>0.85001609022539815</v>
      </c>
      <c r="G40" s="10">
        <f>'Economische parameters'!$D$6*F40*'Economische parameters'!$D$8</f>
        <v>0.29285228153520904</v>
      </c>
      <c r="H40" s="11">
        <f>'Economische parameters'!$D$6*$D$6/F40</f>
        <v>1.9016955901973265E-2</v>
      </c>
      <c r="I40" s="18">
        <f t="shared" si="3"/>
        <v>52.58465156856343</v>
      </c>
      <c r="J40" s="14">
        <f t="shared" si="1"/>
        <v>-1.4830440980267284E-3</v>
      </c>
      <c r="K40" s="15">
        <f>K41+J40*EXP($A40*'Economische parameters'!$D$4)</f>
        <v>-3.4806390533327944E-2</v>
      </c>
      <c r="L40" s="10">
        <f>EXP(('Economische parameters'!$D$2-'Economische parameters'!$D$4)*$A40)</f>
        <v>0.96739760054570234</v>
      </c>
      <c r="M40" s="10">
        <f>$K40*$L40*'Economische parameters'!$D$9</f>
        <v>-0.56588945174404504</v>
      </c>
      <c r="N40" s="15">
        <f t="shared" si="4"/>
        <v>-1.4663394532103866E-2</v>
      </c>
      <c r="O40" s="114">
        <f>EXP(A40*'Economische parameters'!$D$4)</f>
        <v>0.87866259927242929</v>
      </c>
      <c r="P40" s="130">
        <f>$I$9*$L40*$O$53*'Economische parameters'!$D$9</f>
        <v>10.943578058206562</v>
      </c>
      <c r="Q40" s="15">
        <f t="shared" si="2"/>
        <v>-5.170972864032216E-2</v>
      </c>
      <c r="R40" s="119">
        <f>$Q$4*$I$5*(1-$L40)/(1-EXP('Economische parameters'!$D$4-'Economische parameters'!$D$2))</f>
        <v>4.3211755542137492E-2</v>
      </c>
      <c r="S40" s="162">
        <f t="shared" si="5"/>
        <v>2.0499999999999994E-2</v>
      </c>
    </row>
    <row r="41" spans="1:19" x14ac:dyDescent="0.3">
      <c r="A41" s="8">
        <v>-12</v>
      </c>
      <c r="B41" s="10">
        <f t="shared" si="0"/>
        <v>2.6042003535579675E-2</v>
      </c>
      <c r="C41" s="39"/>
      <c r="D41" s="40"/>
      <c r="E41" s="125"/>
      <c r="F41" s="10">
        <f>EXP(('Economische parameters'!$D$2+'Economische parameters'!$D$3)*$A41)</f>
        <v>0.86070797642505781</v>
      </c>
      <c r="G41" s="10">
        <f>'Economische parameters'!$D$6*F41*'Economische parameters'!$D$8</f>
        <v>0.2965359097670639</v>
      </c>
      <c r="H41" s="11">
        <f>'Economische parameters'!$D$6*$D$6/F41</f>
        <v>1.8780723481759892E-2</v>
      </c>
      <c r="I41" s="18">
        <f t="shared" si="3"/>
        <v>53.246085060099752</v>
      </c>
      <c r="J41" s="14">
        <f t="shared" si="1"/>
        <v>-1.7192765182401024E-3</v>
      </c>
      <c r="K41" s="15">
        <f>K42+J41*EXP($A41*'Economische parameters'!$D$4)</f>
        <v>-3.3503295151320146E-2</v>
      </c>
      <c r="L41" s="10">
        <f>EXP(('Economische parameters'!$D$2-'Economische parameters'!$D$4)*$A41)</f>
        <v>0.96986729146999251</v>
      </c>
      <c r="M41" s="10">
        <f>$K41*$L41*'Economische parameters'!$D$9</f>
        <v>-0.54609404478943868</v>
      </c>
      <c r="N41" s="15">
        <f t="shared" si="4"/>
        <v>-1.4221383045165568E-2</v>
      </c>
      <c r="O41" s="114">
        <f>EXP(A41*'Economische parameters'!$D$4)</f>
        <v>0.88744922526515357</v>
      </c>
      <c r="P41" s="130">
        <f>$I$9*$L41*$O$53*'Economische parameters'!$D$9</f>
        <v>10.971516162864219</v>
      </c>
      <c r="Q41" s="15">
        <f t="shared" si="2"/>
        <v>-4.9773799416878005E-2</v>
      </c>
      <c r="R41" s="119">
        <f>$Q$4*$I$5*(1-$L41)/(1-EXP('Economische parameters'!$D$4-'Economische parameters'!$D$2))</f>
        <v>3.9938386640726943E-2</v>
      </c>
      <c r="S41" s="162">
        <f t="shared" si="5"/>
        <v>2.0499999999999994E-2</v>
      </c>
    </row>
    <row r="42" spans="1:19" x14ac:dyDescent="0.3">
      <c r="A42" s="8">
        <v>-11</v>
      </c>
      <c r="B42" s="10">
        <f t="shared" si="0"/>
        <v>2.6172539621522363E-2</v>
      </c>
      <c r="C42" s="39"/>
      <c r="D42" s="40"/>
      <c r="E42" s="125"/>
      <c r="F42" s="10">
        <f>EXP(('Economische parameters'!$D$2+'Economische parameters'!$D$3)*$A42)</f>
        <v>0.87153434999715784</v>
      </c>
      <c r="G42" s="10">
        <f>'Economische parameters'!$D$6*F42*'Economische parameters'!$D$8</f>
        <v>0.30026587233812679</v>
      </c>
      <c r="H42" s="11">
        <f>'Economische parameters'!$D$6*$D$6/F42</f>
        <v>1.8547425587800228E-2</v>
      </c>
      <c r="I42" s="18">
        <f t="shared" si="3"/>
        <v>53.915838360756702</v>
      </c>
      <c r="J42" s="14">
        <f t="shared" si="1"/>
        <v>-1.952574412199766E-3</v>
      </c>
      <c r="K42" s="15">
        <f>K43+J42*EXP($A42*'Economische parameters'!$D$4)</f>
        <v>-3.1977524537191396E-2</v>
      </c>
      <c r="L42" s="10">
        <f>EXP(('Economische parameters'!$D$2-'Economische parameters'!$D$4)*$A42)</f>
        <v>0.97234328732336051</v>
      </c>
      <c r="M42" s="10">
        <f>$K42*$L42*'Economische parameters'!$D$9</f>
        <v>-0.52255506945005725</v>
      </c>
      <c r="N42" s="15">
        <f t="shared" si="4"/>
        <v>-1.3676593259608993E-2</v>
      </c>
      <c r="O42" s="114">
        <f>EXP(A42*'Economische parameters'!$D$4)</f>
        <v>0.89632371751780515</v>
      </c>
      <c r="P42" s="130">
        <f>$I$9*$L42*$O$53*'Economische parameters'!$D$9</f>
        <v>10.999525591332766</v>
      </c>
      <c r="Q42" s="15">
        <f t="shared" si="2"/>
        <v>-4.7507055200799932E-2</v>
      </c>
      <c r="R42" s="119">
        <f>$Q$4*$I$5*(1-$L42)/(1-EXP('Economische parameters'!$D$4-'Economische parameters'!$D$2))</f>
        <v>3.665666108279473E-2</v>
      </c>
      <c r="S42" s="162">
        <f t="shared" si="5"/>
        <v>2.0499999999999994E-2</v>
      </c>
    </row>
    <row r="43" spans="1:19" x14ac:dyDescent="0.3">
      <c r="A43" s="8">
        <v>-10</v>
      </c>
      <c r="B43" s="10">
        <f t="shared" si="0"/>
        <v>2.6303730022318745E-2</v>
      </c>
      <c r="C43" s="39"/>
      <c r="D43" s="40"/>
      <c r="E43" s="125"/>
      <c r="F43" s="10">
        <f>EXP(('Economische parameters'!$D$2+'Economische parameters'!$D$3)*$A43)</f>
        <v>0.88249690258459546</v>
      </c>
      <c r="G43" s="10">
        <f>'Economische parameters'!$D$6*F43*'Economische parameters'!$D$8</f>
        <v>0.30404275206263831</v>
      </c>
      <c r="H43" s="11">
        <f>'Economische parameters'!$D$6*$D$6/F43</f>
        <v>1.8317025766823682E-2</v>
      </c>
      <c r="I43" s="18">
        <f t="shared" si="3"/>
        <v>54.594016120850171</v>
      </c>
      <c r="J43" s="14">
        <f t="shared" si="1"/>
        <v>-2.1829742331763123E-3</v>
      </c>
      <c r="K43" s="15">
        <f>K44+J43*EXP($A43*'Economische parameters'!$D$4)</f>
        <v>-3.022738578131836E-2</v>
      </c>
      <c r="L43" s="10">
        <f>EXP(('Economische parameters'!$D$2-'Economische parameters'!$D$4)*$A43)</f>
        <v>0.97482560420180053</v>
      </c>
      <c r="M43" s="10">
        <f>$K43*$L43*'Economische parameters'!$D$9</f>
        <v>-0.49521651605944811</v>
      </c>
      <c r="N43" s="15">
        <f t="shared" si="4"/>
        <v>-1.3026041541020997E-2</v>
      </c>
      <c r="O43" s="114">
        <f>EXP(A43*'Economische parameters'!$D$4)</f>
        <v>0.90528695469298326</v>
      </c>
      <c r="P43" s="130">
        <f>$I$9*$L43*$O$53*'Economische parameters'!$D$9</f>
        <v>11.027606525696351</v>
      </c>
      <c r="Q43" s="15">
        <f t="shared" si="2"/>
        <v>-4.4906980939653819E-2</v>
      </c>
      <c r="R43" s="119">
        <f>$Q$4*$I$5*(1-$L43)/(1-EXP('Economische parameters'!$D$4-'Economische parameters'!$D$2))</f>
        <v>3.3366557534445847E-2</v>
      </c>
      <c r="S43" s="162">
        <f t="shared" si="5"/>
        <v>2.0499999999999994E-2</v>
      </c>
    </row>
    <row r="44" spans="1:19" x14ac:dyDescent="0.3">
      <c r="A44" s="8">
        <v>-9</v>
      </c>
      <c r="B44" s="10">
        <f t="shared" si="0"/>
        <v>2.6435578017735672E-2</v>
      </c>
      <c r="C44" s="39"/>
      <c r="D44" s="40"/>
      <c r="E44" s="125"/>
      <c r="F44" s="10">
        <f>EXP(('Economische parameters'!$D$2+'Economische parameters'!$D$3)*$A44)</f>
        <v>0.89359734710851568</v>
      </c>
      <c r="G44" s="10">
        <f>'Economische parameters'!$D$6*F44*'Economische parameters'!$D$8</f>
        <v>0.30786713908573926</v>
      </c>
      <c r="H44" s="11">
        <f>'Economische parameters'!$D$6*$D$6/F44</f>
        <v>1.8089488018389485E-2</v>
      </c>
      <c r="I44" s="18">
        <f t="shared" si="3"/>
        <v>55.280724307034887</v>
      </c>
      <c r="J44" s="14">
        <f t="shared" si="1"/>
        <v>-2.4105119816105088E-3</v>
      </c>
      <c r="K44" s="15">
        <f>K45+J44*EXP($A44*'Economische parameters'!$D$4)</f>
        <v>-2.8251167685592927E-2</v>
      </c>
      <c r="L44" s="10">
        <f>EXP(('Economische parameters'!$D$2-'Economische parameters'!$D$4)*$A44)</f>
        <v>0.97731425824239848</v>
      </c>
      <c r="M44" s="10">
        <f>$K44*$L44*'Economische parameters'!$D$9</f>
        <v>-0.4640216476607103</v>
      </c>
      <c r="N44" s="15">
        <f t="shared" si="4"/>
        <v>-1.226668046865296E-2</v>
      </c>
      <c r="O44" s="114">
        <f>EXP(A44*'Economische parameters'!$D$4)</f>
        <v>0.914339824239913</v>
      </c>
      <c r="P44" s="130">
        <f>$I$9*$L44*$O$53*'Economische parameters'!$D$9</f>
        <v>11.055759148503965</v>
      </c>
      <c r="Q44" s="15">
        <f t="shared" si="2"/>
        <v>-4.1971034410920614E-2</v>
      </c>
      <c r="R44" s="119">
        <f>$Q$4*$I$5*(1-$L44)/(1-EXP('Economische parameters'!$D$4-'Economische parameters'!$D$2))</f>
        <v>3.0068054607321704E-2</v>
      </c>
      <c r="S44" s="162">
        <f t="shared" si="5"/>
        <v>2.0499999999999994E-2</v>
      </c>
    </row>
    <row r="45" spans="1:19" x14ac:dyDescent="0.3">
      <c r="A45" s="8">
        <v>-8</v>
      </c>
      <c r="B45" s="10">
        <f t="shared" si="0"/>
        <v>2.6568086903979896E-2</v>
      </c>
      <c r="C45" s="39"/>
      <c r="D45" s="40"/>
      <c r="E45" s="125"/>
      <c r="F45" s="10">
        <f>EXP(('Economische parameters'!$D$2+'Economische parameters'!$D$3)*$A45)</f>
        <v>0.90483741803595952</v>
      </c>
      <c r="G45" s="10">
        <f>'Economische parameters'!$D$6*F45*'Economische parameters'!$D$8</f>
        <v>0.31173963097568291</v>
      </c>
      <c r="H45" s="11">
        <f>'Economische parameters'!$D$6*$D$6/F45</f>
        <v>1.7864776789261509E-2</v>
      </c>
      <c r="I45" s="18">
        <f t="shared" si="3"/>
        <v>55.976070218862098</v>
      </c>
      <c r="J45" s="14">
        <f t="shared" si="1"/>
        <v>-2.6352232107384847E-3</v>
      </c>
      <c r="K45" s="15">
        <f>K46+J45*EXP($A45*'Economische parameters'!$D$4)</f>
        <v>-2.6047140583998971E-2</v>
      </c>
      <c r="L45" s="10">
        <f>EXP(('Economische parameters'!$D$2-'Economische parameters'!$D$4)*$A45)</f>
        <v>0.97980926562343718</v>
      </c>
      <c r="M45" s="10">
        <f>$K45*$L45*'Economische parameters'!$D$9</f>
        <v>-0.42891299080016443</v>
      </c>
      <c r="N45" s="15">
        <f t="shared" si="4"/>
        <v>-1.1395397613824697E-2</v>
      </c>
      <c r="O45" s="114">
        <f>EXP(A45*'Economische parameters'!$D$4)</f>
        <v>0.92348322248231218</v>
      </c>
      <c r="P45" s="130">
        <f>$I$9*$L45*$O$53*'Economische parameters'!$D$9</f>
        <v>11.08398364277064</v>
      </c>
      <c r="Q45" s="15">
        <f t="shared" si="2"/>
        <v>-3.8696645955438272E-2</v>
      </c>
      <c r="R45" s="119">
        <f>$Q$4*$I$5*(1-$L45)/(1-EXP('Economische parameters'!$D$4-'Economische parameters'!$D$2))</f>
        <v>2.6761130858460616E-2</v>
      </c>
      <c r="S45" s="162">
        <f t="shared" si="5"/>
        <v>2.0499999999999994E-2</v>
      </c>
    </row>
    <row r="46" spans="1:19" x14ac:dyDescent="0.3">
      <c r="A46" s="8">
        <v>-7</v>
      </c>
      <c r="B46" s="10">
        <f t="shared" si="0"/>
        <v>2.6701259993780476E-2</v>
      </c>
      <c r="C46" s="39"/>
      <c r="D46" s="40"/>
      <c r="E46" s="125"/>
      <c r="F46" s="10">
        <f>EXP(('Economische parameters'!$D$2+'Economische parameters'!$D$3)*$A46)</f>
        <v>0.91621887165087756</v>
      </c>
      <c r="G46" s="10">
        <f>'Economische parameters'!$D$6*F46*'Economische parameters'!$D$8</f>
        <v>0.31566083281720586</v>
      </c>
      <c r="H46" s="11">
        <f>'Economische parameters'!$D$6*$D$6/F46</f>
        <v>1.7642856967853029E-2</v>
      </c>
      <c r="I46" s="18">
        <f t="shared" si="3"/>
        <v>56.680162505545191</v>
      </c>
      <c r="J46" s="14">
        <f t="shared" si="1"/>
        <v>-2.8571430321469651E-3</v>
      </c>
      <c r="K46" s="15">
        <f>K47+J46*EXP($A46*'Economische parameters'!$D$4)</f>
        <v>-2.361355616138601E-2</v>
      </c>
      <c r="L46" s="10">
        <f>EXP(('Economische parameters'!$D$2-'Economische parameters'!$D$4)*$A46)</f>
        <v>0.98231064256450118</v>
      </c>
      <c r="M46" s="10">
        <f>$K46*$L46*'Economische parameters'!$D$9</f>
        <v>-0.38983232620506947</v>
      </c>
      <c r="N46" s="15">
        <f t="shared" si="4"/>
        <v>-1.0409014295981801E-2</v>
      </c>
      <c r="O46" s="114">
        <f>EXP(A46*'Economische parameters'!$D$4)</f>
        <v>0.93271805470713531</v>
      </c>
      <c r="P46" s="130">
        <f>$I$9*$L46*$O$53*'Economische parameters'!$D$9</f>
        <v>11.11228019197863</v>
      </c>
      <c r="Q46" s="15">
        <f t="shared" si="2"/>
        <v>-3.5081218208164774E-2</v>
      </c>
      <c r="R46" s="119">
        <f>$Q$4*$I$5*(1-$L46)/(1-EXP('Economische parameters'!$D$4-'Economische parameters'!$D$2))</f>
        <v>2.3445764790158884E-2</v>
      </c>
      <c r="S46" s="162">
        <f t="shared" si="5"/>
        <v>2.0499999999999994E-2</v>
      </c>
    </row>
    <row r="47" spans="1:19" x14ac:dyDescent="0.3">
      <c r="A47" s="8">
        <v>-6</v>
      </c>
      <c r="B47" s="10">
        <f t="shared" si="0"/>
        <v>2.683510061647159E-2</v>
      </c>
      <c r="C47" s="39"/>
      <c r="D47" s="40"/>
      <c r="E47" s="125"/>
      <c r="F47" s="10">
        <f>EXP(('Economische parameters'!$D$2+'Economische parameters'!$D$3)*$A47)</f>
        <v>0.92774348632855286</v>
      </c>
      <c r="G47" s="10">
        <f>'Economische parameters'!$D$6*F47*'Economische parameters'!$D$8</f>
        <v>0.31963135730607334</v>
      </c>
      <c r="H47" s="11">
        <f>'Economische parameters'!$D$6*$D$6/F47</f>
        <v>1.7423693878740442E-2</v>
      </c>
      <c r="I47" s="18">
        <f t="shared" si="3"/>
        <v>57.39311118293648</v>
      </c>
      <c r="J47" s="14">
        <f t="shared" si="1"/>
        <v>-3.0763061212595519E-3</v>
      </c>
      <c r="K47" s="15">
        <f>K48+J47*EXP($A47*'Economische parameters'!$D$4)</f>
        <v>-2.0948647270421845E-2</v>
      </c>
      <c r="L47" s="10">
        <f>EXP(('Economische parameters'!$D$2-'Economische parameters'!$D$4)*$A47)</f>
        <v>0.98481840532658227</v>
      </c>
      <c r="M47" s="10">
        <f>$K47*$L47*'Economische parameters'!$D$9</f>
        <v>-0.34672067934393308</v>
      </c>
      <c r="N47" s="15">
        <f t="shared" si="4"/>
        <v>-9.3042843160058269E-3</v>
      </c>
      <c r="O47" s="114">
        <f>EXP(A47*'Economische parameters'!$D$4)</f>
        <v>0.94204523525420669</v>
      </c>
      <c r="P47" s="130">
        <f>$I$9*$L47*$O$53*'Economische parameters'!$D$9</f>
        <v>11.140648980078598</v>
      </c>
      <c r="Q47" s="15">
        <f t="shared" si="2"/>
        <v>-3.1122125826235927E-2</v>
      </c>
      <c r="R47" s="119">
        <f>$Q$4*$I$5*(1-$L47)/(1-EXP('Economische parameters'!$D$4-'Economische parameters'!$D$2))</f>
        <v>2.0121934849831016E-2</v>
      </c>
      <c r="S47" s="162">
        <f t="shared" si="5"/>
        <v>2.0499999999999994E-2</v>
      </c>
    </row>
    <row r="48" spans="1:19" x14ac:dyDescent="0.3">
      <c r="A48" s="8">
        <v>-5</v>
      </c>
      <c r="B48" s="10">
        <f t="shared" si="0"/>
        <v>2.6969612118075779E-2</v>
      </c>
      <c r="C48" s="39"/>
      <c r="D48" s="40"/>
      <c r="E48" s="125"/>
      <c r="F48" s="10">
        <f>EXP(('Economische parameters'!$D$2+'Economische parameters'!$D$3)*$A48)</f>
        <v>0.93941306281347581</v>
      </c>
      <c r="G48" s="10">
        <f>'Economische parameters'!$D$6*F48*'Economische parameters'!$D$8</f>
        <v>0.32365182484481503</v>
      </c>
      <c r="H48" s="11">
        <f>'Economische parameters'!$D$6*$D$6/F48</f>
        <v>1.7207253277245191E-2</v>
      </c>
      <c r="I48" s="18">
        <f t="shared" si="3"/>
        <v>58.115027650717295</v>
      </c>
      <c r="J48" s="14">
        <f t="shared" si="1"/>
        <v>-3.2927467227548031E-3</v>
      </c>
      <c r="K48" s="15">
        <f>K49+J48*EXP($A48*'Economische parameters'!$D$4)</f>
        <v>-1.8050627746705933E-2</v>
      </c>
      <c r="L48" s="10">
        <f>EXP(('Economische parameters'!$D$2-'Economische parameters'!$D$4)*$A48)</f>
        <v>0.98733257021218568</v>
      </c>
      <c r="M48" s="10">
        <f>$K48*$L48*'Economische parameters'!$D$9</f>
        <v>-0.29951831086793534</v>
      </c>
      <c r="N48" s="15">
        <f t="shared" si="4"/>
        <v>-8.0778926663694576E-3</v>
      </c>
      <c r="O48" s="114">
        <f>EXP(A48*'Economische parameters'!$D$4)</f>
        <v>0.95146568760674877</v>
      </c>
      <c r="P48" s="130">
        <f>$I$9*$L48*$O$53*'Economische parameters'!$D$9</f>
        <v>11.169090191490826</v>
      </c>
      <c r="Q48" s="15">
        <f t="shared" si="2"/>
        <v>-2.6816715214290548E-2</v>
      </c>
      <c r="R48" s="119">
        <f>$Q$4*$I$5*(1-$L48)/(1-EXP('Economische parameters'!$D$4-'Economische parameters'!$D$2))</f>
        <v>1.67896194298689E-2</v>
      </c>
      <c r="S48" s="162">
        <f t="shared" si="5"/>
        <v>2.0499999999999994E-2</v>
      </c>
    </row>
    <row r="49" spans="1:19" x14ac:dyDescent="0.3">
      <c r="A49" s="8">
        <v>-4</v>
      </c>
      <c r="B49" s="10">
        <f t="shared" si="0"/>
        <v>2.710479786138759E-2</v>
      </c>
      <c r="C49" s="39"/>
      <c r="D49" s="40"/>
      <c r="E49" s="125"/>
      <c r="F49" s="10">
        <f>EXP(('Economische parameters'!$D$2+'Economische parameters'!$D$3)*$A49)</f>
        <v>0.95122942450071402</v>
      </c>
      <c r="G49" s="10">
        <f>'Economische parameters'!$D$6*F49*'Economische parameters'!$D$8</f>
        <v>0.32772286363966341</v>
      </c>
      <c r="H49" s="11">
        <f>'Economische parameters'!$D$6*$D$6/F49</f>
        <v>1.6993501344082937E-2</v>
      </c>
      <c r="I49" s="18">
        <f t="shared" si="3"/>
        <v>58.846024709804475</v>
      </c>
      <c r="J49" s="14">
        <f t="shared" si="1"/>
        <v>-3.506498655917057E-3</v>
      </c>
      <c r="K49" s="15">
        <f>K50+J49*EXP($A49*'Economische parameters'!$D$4)</f>
        <v>-1.4917692222025167E-2</v>
      </c>
      <c r="L49" s="10">
        <f>EXP(('Economische parameters'!$D$2-'Economische parameters'!$D$4)*$A49)</f>
        <v>0.98985315356543524</v>
      </c>
      <c r="M49" s="10">
        <f>$K49*$L49*'Economische parameters'!$D$9</f>
        <v>-0.24816470693197032</v>
      </c>
      <c r="N49" s="15">
        <f t="shared" si="4"/>
        <v>-6.7264542177215472E-3</v>
      </c>
      <c r="O49" s="114">
        <f>EXP(A49*'Economische parameters'!$D$4)</f>
        <v>0.96098034448281622</v>
      </c>
      <c r="P49" s="130">
        <f>$I$9*$L49*$O$53*'Economische parameters'!$D$9</f>
        <v>11.197604011106403</v>
      </c>
      <c r="Q49" s="15">
        <f t="shared" si="2"/>
        <v>-2.2162304247035958E-2</v>
      </c>
      <c r="R49" s="119">
        <f>$Q$4*$I$5*(1-$L49)/(1-EXP('Economische parameters'!$D$4-'Economische parameters'!$D$2))</f>
        <v>1.3448796867502447E-2</v>
      </c>
      <c r="S49" s="162">
        <f t="shared" si="5"/>
        <v>2.0499999999999994E-2</v>
      </c>
    </row>
    <row r="50" spans="1:19" x14ac:dyDescent="0.3">
      <c r="A50" s="8">
        <v>-3</v>
      </c>
      <c r="B50" s="10">
        <f t="shared" si="0"/>
        <v>2.7240661226057648E-2</v>
      </c>
      <c r="C50" s="39"/>
      <c r="D50" s="40"/>
      <c r="E50" s="125"/>
      <c r="F50" s="10">
        <f>EXP(('Economische parameters'!$D$2+'Economische parameters'!$D$3)*$A50)</f>
        <v>0.96319441772082182</v>
      </c>
      <c r="G50" s="10">
        <f>'Economische parameters'!$D$6*F50*'Economische parameters'!$D$8</f>
        <v>0.33184510979871285</v>
      </c>
      <c r="H50" s="11">
        <f>'Economische parameters'!$D$6*$D$6/F50</f>
        <v>1.6782404680079244E-2</v>
      </c>
      <c r="I50" s="18">
        <f t="shared" si="3"/>
        <v>59.586216579975726</v>
      </c>
      <c r="J50" s="14">
        <f t="shared" si="1"/>
        <v>-3.7175953199207502E-3</v>
      </c>
      <c r="K50" s="15">
        <f>K51+J50*EXP($A50*'Economische parameters'!$D$4)</f>
        <v>-1.1548015935733461E-2</v>
      </c>
      <c r="L50" s="10">
        <f>EXP(('Economische parameters'!$D$2-'Economische parameters'!$D$4)*$A50)</f>
        <v>0.99238017177218041</v>
      </c>
      <c r="M50" s="10">
        <f>$K50*$L50*'Economische parameters'!$D$9</f>
        <v>-0.19259856939379219</v>
      </c>
      <c r="N50" s="15">
        <f t="shared" si="4"/>
        <v>-5.2465123814796483E-3</v>
      </c>
      <c r="O50" s="114">
        <f>EXP(A50*'Economische parameters'!$D$4)</f>
        <v>0.97059014792764442</v>
      </c>
      <c r="P50" s="130">
        <f>$I$9*$L50*$O$53*'Economische parameters'!$D$9</f>
        <v>11.226190624288437</v>
      </c>
      <c r="Q50" s="15">
        <f t="shared" si="2"/>
        <v>-1.7156181989026211E-2</v>
      </c>
      <c r="R50" s="119">
        <f>$Q$4*$I$5*(1-$L50)/(1-EXP('Economische parameters'!$D$4-'Economische parameters'!$D$2))</f>
        <v>1.0099445444657755E-2</v>
      </c>
      <c r="S50" s="162">
        <f t="shared" si="5"/>
        <v>2.0499999999999994E-2</v>
      </c>
    </row>
    <row r="51" spans="1:19" x14ac:dyDescent="0.3">
      <c r="A51" s="8">
        <v>-2</v>
      </c>
      <c r="B51" s="10">
        <f t="shared" si="0"/>
        <v>2.7377205608677138E-2</v>
      </c>
      <c r="C51" s="39"/>
      <c r="D51" s="40"/>
      <c r="E51" s="125"/>
      <c r="F51" s="10">
        <f>EXP(('Economische parameters'!$D$2+'Economische parameters'!$D$3)*$A51)</f>
        <v>0.97530991202833262</v>
      </c>
      <c r="G51" s="10">
        <f>'Economische parameters'!$D$6*F51*'Economische parameters'!$D$8</f>
        <v>0.33601920743131242</v>
      </c>
      <c r="H51" s="11">
        <f>'Economische parameters'!$D$6*$D$6/F51</f>
        <v>1.6573930300950886E-2</v>
      </c>
      <c r="I51" s="18">
        <f t="shared" si="3"/>
        <v>60.335718917716676</v>
      </c>
      <c r="J51" s="14">
        <f t="shared" si="1"/>
        <v>-3.9260696990491076E-3</v>
      </c>
      <c r="K51" s="15">
        <f>K52+J51*EXP($A51*'Economische parameters'!$D$4)</f>
        <v>-7.9397545442364617E-3</v>
      </c>
      <c r="L51" s="10">
        <f>EXP(('Economische parameters'!$D$2-'Economische parameters'!$D$4)*$A51)</f>
        <v>0.99491364126010218</v>
      </c>
      <c r="M51" s="10">
        <f>$K51*$L51*'Economische parameters'!$D$9</f>
        <v>-0.13275780588973085</v>
      </c>
      <c r="N51" s="15">
        <f t="shared" si="4"/>
        <v>-3.6345377480000102E-3</v>
      </c>
      <c r="O51" s="114">
        <f>EXP(A51*'Economische parameters'!$D$4)</f>
        <v>0.98029604940692083</v>
      </c>
      <c r="P51" s="130">
        <f>$I$9*$L51*$O$53*'Economische parameters'!$D$9</f>
        <v>11.254850216873237</v>
      </c>
      <c r="Q51" s="15">
        <f t="shared" si="2"/>
        <v>-1.1795608411625129E-2</v>
      </c>
      <c r="R51" s="119">
        <f>$Q$4*$I$5*(1-$L51)/(1-EXP('Economische parameters'!$D$4-'Economische parameters'!$D$2))</f>
        <v>6.7415433878167015E-3</v>
      </c>
      <c r="S51" s="162">
        <f t="shared" si="5"/>
        <v>2.0499999999999994E-2</v>
      </c>
    </row>
    <row r="52" spans="1:19" x14ac:dyDescent="0.3">
      <c r="A52" s="9">
        <v>-1</v>
      </c>
      <c r="B52" s="12">
        <f t="shared" si="0"/>
        <v>2.7514434422862746E-2</v>
      </c>
      <c r="C52" s="41"/>
      <c r="D52" s="42"/>
      <c r="E52" s="126"/>
      <c r="F52" s="12">
        <f>EXP(('Economische parameters'!$D$2+'Economische parameters'!$D$3)*$A52)</f>
        <v>0.98757780049388144</v>
      </c>
      <c r="G52" s="12">
        <f>'Economische parameters'!$D$6*F52*'Economische parameters'!$D$8</f>
        <v>0.34024580874870958</v>
      </c>
      <c r="H52" s="13">
        <f>'Economische parameters'!$D$6*$D$6/F52</f>
        <v>1.6368045632151967E-2</v>
      </c>
      <c r="I52" s="19">
        <f t="shared" si="3"/>
        <v>61.094648834292521</v>
      </c>
      <c r="J52" s="16">
        <f t="shared" si="1"/>
        <v>-4.1319543678480265E-3</v>
      </c>
      <c r="K52" s="17">
        <f>J52*EXP($A52*'Economische parameters'!$D$4)</f>
        <v>-4.0910439285624023E-3</v>
      </c>
      <c r="L52" s="12">
        <f>EXP(('Economische parameters'!$D$2-'Economische parameters'!$D$4)*$A52)</f>
        <v>0.99745357849882021</v>
      </c>
      <c r="M52" s="12">
        <f>$K52*$L52*'Economische parameters'!$D$9</f>
        <v>-6.8579519785425105E-2</v>
      </c>
      <c r="N52" s="17">
        <f t="shared" si="4"/>
        <v>-1.8869266998874973E-3</v>
      </c>
      <c r="O52" s="115">
        <f>EXP(A52*'Economische parameters'!$D$4)</f>
        <v>0.99009900990099009</v>
      </c>
      <c r="P52" s="131">
        <f>$I$9*$L52*$O$53*'Economische parameters'!$D$9</f>
        <v>11.283582975171562</v>
      </c>
      <c r="Q52" s="17">
        <f t="shared" si="2"/>
        <v>-6.0778141071260554E-3</v>
      </c>
      <c r="R52" s="120">
        <f>$Q$4*$I$5*(1-$L52)/(1-EXP('Economische parameters'!$D$4-'Economische parameters'!$D$2))</f>
        <v>3.3750688678749617E-3</v>
      </c>
      <c r="S52" s="162">
        <f t="shared" si="5"/>
        <v>2.0499999999999994E-2</v>
      </c>
    </row>
    <row r="53" spans="1:19" x14ac:dyDescent="0.3">
      <c r="B53" s="1">
        <f>SUM(B13:B52)</f>
        <v>0.99999999999997924</v>
      </c>
      <c r="C53" s="24"/>
      <c r="D53" s="24"/>
      <c r="E53" s="37"/>
      <c r="O53" s="26">
        <f>SUM($O13:$O52)</f>
        <v>32.834686113956153</v>
      </c>
    </row>
    <row r="56" spans="1:19" x14ac:dyDescent="0.3">
      <c r="J56" s="5"/>
    </row>
  </sheetData>
  <mergeCells count="23">
    <mergeCell ref="F11:I11"/>
    <mergeCell ref="A11:E11"/>
    <mergeCell ref="F8:H8"/>
    <mergeCell ref="A6:C6"/>
    <mergeCell ref="J11:R11"/>
    <mergeCell ref="J9:L9"/>
    <mergeCell ref="J10:L10"/>
    <mergeCell ref="J7:L7"/>
    <mergeCell ref="J8:L8"/>
    <mergeCell ref="A1:C1"/>
    <mergeCell ref="A5:C5"/>
    <mergeCell ref="F9:H9"/>
    <mergeCell ref="A2:C2"/>
    <mergeCell ref="F5:H5"/>
    <mergeCell ref="A8:C8"/>
    <mergeCell ref="A3:C3"/>
    <mergeCell ref="F6:H6"/>
    <mergeCell ref="N4:P4"/>
    <mergeCell ref="N5:P5"/>
    <mergeCell ref="N6:P6"/>
    <mergeCell ref="J4:L4"/>
    <mergeCell ref="J5:L5"/>
    <mergeCell ref="J6:L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54"/>
  <sheetViews>
    <sheetView showGridLines="0" zoomScaleNormal="100" workbookViewId="0">
      <pane xSplit="2" ySplit="6" topLeftCell="AU7" activePane="bottomRight" state="frozen"/>
      <selection sqref="A1:IV1"/>
      <selection pane="topRight" sqref="A1:IV1"/>
      <selection pane="bottomLeft" sqref="A1:IV1"/>
      <selection pane="bottomRight"/>
    </sheetView>
  </sheetViews>
  <sheetFormatPr defaultColWidth="10.109375" defaultRowHeight="12" customHeight="1" x14ac:dyDescent="0.2"/>
  <cols>
    <col min="1" max="1" width="6.6640625" style="50" customWidth="1"/>
    <col min="2" max="2" width="40" style="50" customWidth="1"/>
    <col min="3" max="256" width="10.109375" style="51"/>
    <col min="257" max="257" width="6.6640625" style="51" customWidth="1"/>
    <col min="258" max="258" width="40" style="51" customWidth="1"/>
    <col min="259" max="512" width="10.109375" style="51"/>
    <col min="513" max="513" width="6.6640625" style="51" customWidth="1"/>
    <col min="514" max="514" width="40" style="51" customWidth="1"/>
    <col min="515" max="768" width="10.109375" style="51"/>
    <col min="769" max="769" width="6.6640625" style="51" customWidth="1"/>
    <col min="770" max="770" width="40" style="51" customWidth="1"/>
    <col min="771" max="1024" width="10.109375" style="51"/>
    <col min="1025" max="1025" width="6.6640625" style="51" customWidth="1"/>
    <col min="1026" max="1026" width="40" style="51" customWidth="1"/>
    <col min="1027" max="1280" width="10.109375" style="51"/>
    <col min="1281" max="1281" width="6.6640625" style="51" customWidth="1"/>
    <col min="1282" max="1282" width="40" style="51" customWidth="1"/>
    <col min="1283" max="1536" width="10.109375" style="51"/>
    <col min="1537" max="1537" width="6.6640625" style="51" customWidth="1"/>
    <col min="1538" max="1538" width="40" style="51" customWidth="1"/>
    <col min="1539" max="1792" width="10.109375" style="51"/>
    <col min="1793" max="1793" width="6.6640625" style="51" customWidth="1"/>
    <col min="1794" max="1794" width="40" style="51" customWidth="1"/>
    <col min="1795" max="2048" width="10.109375" style="51"/>
    <col min="2049" max="2049" width="6.6640625" style="51" customWidth="1"/>
    <col min="2050" max="2050" width="40" style="51" customWidth="1"/>
    <col min="2051" max="2304" width="10.109375" style="51"/>
    <col min="2305" max="2305" width="6.6640625" style="51" customWidth="1"/>
    <col min="2306" max="2306" width="40" style="51" customWidth="1"/>
    <col min="2307" max="2560" width="10.109375" style="51"/>
    <col min="2561" max="2561" width="6.6640625" style="51" customWidth="1"/>
    <col min="2562" max="2562" width="40" style="51" customWidth="1"/>
    <col min="2563" max="2816" width="10.109375" style="51"/>
    <col min="2817" max="2817" width="6.6640625" style="51" customWidth="1"/>
    <col min="2818" max="2818" width="40" style="51" customWidth="1"/>
    <col min="2819" max="3072" width="10.109375" style="51"/>
    <col min="3073" max="3073" width="6.6640625" style="51" customWidth="1"/>
    <col min="3074" max="3074" width="40" style="51" customWidth="1"/>
    <col min="3075" max="3328" width="10.109375" style="51"/>
    <col min="3329" max="3329" width="6.6640625" style="51" customWidth="1"/>
    <col min="3330" max="3330" width="40" style="51" customWidth="1"/>
    <col min="3331" max="3584" width="10.109375" style="51"/>
    <col min="3585" max="3585" width="6.6640625" style="51" customWidth="1"/>
    <col min="3586" max="3586" width="40" style="51" customWidth="1"/>
    <col min="3587" max="3840" width="10.109375" style="51"/>
    <col min="3841" max="3841" width="6.6640625" style="51" customWidth="1"/>
    <col min="3842" max="3842" width="40" style="51" customWidth="1"/>
    <col min="3843" max="4096" width="10.109375" style="51"/>
    <col min="4097" max="4097" width="6.6640625" style="51" customWidth="1"/>
    <col min="4098" max="4098" width="40" style="51" customWidth="1"/>
    <col min="4099" max="4352" width="10.109375" style="51"/>
    <col min="4353" max="4353" width="6.6640625" style="51" customWidth="1"/>
    <col min="4354" max="4354" width="40" style="51" customWidth="1"/>
    <col min="4355" max="4608" width="10.109375" style="51"/>
    <col min="4609" max="4609" width="6.6640625" style="51" customWidth="1"/>
    <col min="4610" max="4610" width="40" style="51" customWidth="1"/>
    <col min="4611" max="4864" width="10.109375" style="51"/>
    <col min="4865" max="4865" width="6.6640625" style="51" customWidth="1"/>
    <col min="4866" max="4866" width="40" style="51" customWidth="1"/>
    <col min="4867" max="5120" width="10.109375" style="51"/>
    <col min="5121" max="5121" width="6.6640625" style="51" customWidth="1"/>
    <col min="5122" max="5122" width="40" style="51" customWidth="1"/>
    <col min="5123" max="5376" width="10.109375" style="51"/>
    <col min="5377" max="5377" width="6.6640625" style="51" customWidth="1"/>
    <col min="5378" max="5378" width="40" style="51" customWidth="1"/>
    <col min="5379" max="5632" width="10.109375" style="51"/>
    <col min="5633" max="5633" width="6.6640625" style="51" customWidth="1"/>
    <col min="5634" max="5634" width="40" style="51" customWidth="1"/>
    <col min="5635" max="5888" width="10.109375" style="51"/>
    <col min="5889" max="5889" width="6.6640625" style="51" customWidth="1"/>
    <col min="5890" max="5890" width="40" style="51" customWidth="1"/>
    <col min="5891" max="6144" width="10.109375" style="51"/>
    <col min="6145" max="6145" width="6.6640625" style="51" customWidth="1"/>
    <col min="6146" max="6146" width="40" style="51" customWidth="1"/>
    <col min="6147" max="6400" width="10.109375" style="51"/>
    <col min="6401" max="6401" width="6.6640625" style="51" customWidth="1"/>
    <col min="6402" max="6402" width="40" style="51" customWidth="1"/>
    <col min="6403" max="6656" width="10.109375" style="51"/>
    <col min="6657" max="6657" width="6.6640625" style="51" customWidth="1"/>
    <col min="6658" max="6658" width="40" style="51" customWidth="1"/>
    <col min="6659" max="6912" width="10.109375" style="51"/>
    <col min="6913" max="6913" width="6.6640625" style="51" customWidth="1"/>
    <col min="6914" max="6914" width="40" style="51" customWidth="1"/>
    <col min="6915" max="7168" width="10.109375" style="51"/>
    <col min="7169" max="7169" width="6.6640625" style="51" customWidth="1"/>
    <col min="7170" max="7170" width="40" style="51" customWidth="1"/>
    <col min="7171" max="7424" width="10.109375" style="51"/>
    <col min="7425" max="7425" width="6.6640625" style="51" customWidth="1"/>
    <col min="7426" max="7426" width="40" style="51" customWidth="1"/>
    <col min="7427" max="7680" width="10.109375" style="51"/>
    <col min="7681" max="7681" width="6.6640625" style="51" customWidth="1"/>
    <col min="7682" max="7682" width="40" style="51" customWidth="1"/>
    <col min="7683" max="7936" width="10.109375" style="51"/>
    <col min="7937" max="7937" width="6.6640625" style="51" customWidth="1"/>
    <col min="7938" max="7938" width="40" style="51" customWidth="1"/>
    <col min="7939" max="8192" width="10.109375" style="51"/>
    <col min="8193" max="8193" width="6.6640625" style="51" customWidth="1"/>
    <col min="8194" max="8194" width="40" style="51" customWidth="1"/>
    <col min="8195" max="8448" width="10.109375" style="51"/>
    <col min="8449" max="8449" width="6.6640625" style="51" customWidth="1"/>
    <col min="8450" max="8450" width="40" style="51" customWidth="1"/>
    <col min="8451" max="8704" width="10.109375" style="51"/>
    <col min="8705" max="8705" width="6.6640625" style="51" customWidth="1"/>
    <col min="8706" max="8706" width="40" style="51" customWidth="1"/>
    <col min="8707" max="8960" width="10.109375" style="51"/>
    <col min="8961" max="8961" width="6.6640625" style="51" customWidth="1"/>
    <col min="8962" max="8962" width="40" style="51" customWidth="1"/>
    <col min="8963" max="9216" width="10.109375" style="51"/>
    <col min="9217" max="9217" width="6.6640625" style="51" customWidth="1"/>
    <col min="9218" max="9218" width="40" style="51" customWidth="1"/>
    <col min="9219" max="9472" width="10.109375" style="51"/>
    <col min="9473" max="9473" width="6.6640625" style="51" customWidth="1"/>
    <col min="9474" max="9474" width="40" style="51" customWidth="1"/>
    <col min="9475" max="9728" width="10.109375" style="51"/>
    <col min="9729" max="9729" width="6.6640625" style="51" customWidth="1"/>
    <col min="9730" max="9730" width="40" style="51" customWidth="1"/>
    <col min="9731" max="9984" width="10.109375" style="51"/>
    <col min="9985" max="9985" width="6.6640625" style="51" customWidth="1"/>
    <col min="9986" max="9986" width="40" style="51" customWidth="1"/>
    <col min="9987" max="10240" width="10.109375" style="51"/>
    <col min="10241" max="10241" width="6.6640625" style="51" customWidth="1"/>
    <col min="10242" max="10242" width="40" style="51" customWidth="1"/>
    <col min="10243" max="10496" width="10.109375" style="51"/>
    <col min="10497" max="10497" width="6.6640625" style="51" customWidth="1"/>
    <col min="10498" max="10498" width="40" style="51" customWidth="1"/>
    <col min="10499" max="10752" width="10.109375" style="51"/>
    <col min="10753" max="10753" width="6.6640625" style="51" customWidth="1"/>
    <col min="10754" max="10754" width="40" style="51" customWidth="1"/>
    <col min="10755" max="11008" width="10.109375" style="51"/>
    <col min="11009" max="11009" width="6.6640625" style="51" customWidth="1"/>
    <col min="11010" max="11010" width="40" style="51" customWidth="1"/>
    <col min="11011" max="11264" width="10.109375" style="51"/>
    <col min="11265" max="11265" width="6.6640625" style="51" customWidth="1"/>
    <col min="11266" max="11266" width="40" style="51" customWidth="1"/>
    <col min="11267" max="11520" width="10.109375" style="51"/>
    <col min="11521" max="11521" width="6.6640625" style="51" customWidth="1"/>
    <col min="11522" max="11522" width="40" style="51" customWidth="1"/>
    <col min="11523" max="11776" width="10.109375" style="51"/>
    <col min="11777" max="11777" width="6.6640625" style="51" customWidth="1"/>
    <col min="11778" max="11778" width="40" style="51" customWidth="1"/>
    <col min="11779" max="12032" width="10.109375" style="51"/>
    <col min="12033" max="12033" width="6.6640625" style="51" customWidth="1"/>
    <col min="12034" max="12034" width="40" style="51" customWidth="1"/>
    <col min="12035" max="12288" width="10.109375" style="51"/>
    <col min="12289" max="12289" width="6.6640625" style="51" customWidth="1"/>
    <col min="12290" max="12290" width="40" style="51" customWidth="1"/>
    <col min="12291" max="12544" width="10.109375" style="51"/>
    <col min="12545" max="12545" width="6.6640625" style="51" customWidth="1"/>
    <col min="12546" max="12546" width="40" style="51" customWidth="1"/>
    <col min="12547" max="12800" width="10.109375" style="51"/>
    <col min="12801" max="12801" width="6.6640625" style="51" customWidth="1"/>
    <col min="12802" max="12802" width="40" style="51" customWidth="1"/>
    <col min="12803" max="13056" width="10.109375" style="51"/>
    <col min="13057" max="13057" width="6.6640625" style="51" customWidth="1"/>
    <col min="13058" max="13058" width="40" style="51" customWidth="1"/>
    <col min="13059" max="13312" width="10.109375" style="51"/>
    <col min="13313" max="13313" width="6.6640625" style="51" customWidth="1"/>
    <col min="13314" max="13314" width="40" style="51" customWidth="1"/>
    <col min="13315" max="13568" width="10.109375" style="51"/>
    <col min="13569" max="13569" width="6.6640625" style="51" customWidth="1"/>
    <col min="13570" max="13570" width="40" style="51" customWidth="1"/>
    <col min="13571" max="13824" width="10.109375" style="51"/>
    <col min="13825" max="13825" width="6.6640625" style="51" customWidth="1"/>
    <col min="13826" max="13826" width="40" style="51" customWidth="1"/>
    <col min="13827" max="14080" width="10.109375" style="51"/>
    <col min="14081" max="14081" width="6.6640625" style="51" customWidth="1"/>
    <col min="14082" max="14082" width="40" style="51" customWidth="1"/>
    <col min="14083" max="14336" width="10.109375" style="51"/>
    <col min="14337" max="14337" width="6.6640625" style="51" customWidth="1"/>
    <col min="14338" max="14338" width="40" style="51" customWidth="1"/>
    <col min="14339" max="14592" width="10.109375" style="51"/>
    <col min="14593" max="14593" width="6.6640625" style="51" customWidth="1"/>
    <col min="14594" max="14594" width="40" style="51" customWidth="1"/>
    <col min="14595" max="14848" width="10.109375" style="51"/>
    <col min="14849" max="14849" width="6.6640625" style="51" customWidth="1"/>
    <col min="14850" max="14850" width="40" style="51" customWidth="1"/>
    <col min="14851" max="15104" width="10.109375" style="51"/>
    <col min="15105" max="15105" width="6.6640625" style="51" customWidth="1"/>
    <col min="15106" max="15106" width="40" style="51" customWidth="1"/>
    <col min="15107" max="15360" width="10.109375" style="51"/>
    <col min="15361" max="15361" width="6.6640625" style="51" customWidth="1"/>
    <col min="15362" max="15362" width="40" style="51" customWidth="1"/>
    <col min="15363" max="15616" width="10.109375" style="51"/>
    <col min="15617" max="15617" width="6.6640625" style="51" customWidth="1"/>
    <col min="15618" max="15618" width="40" style="51" customWidth="1"/>
    <col min="15619" max="15872" width="10.109375" style="51"/>
    <col min="15873" max="15873" width="6.6640625" style="51" customWidth="1"/>
    <col min="15874" max="15874" width="40" style="51" customWidth="1"/>
    <col min="15875" max="16128" width="10.109375" style="51"/>
    <col min="16129" max="16129" width="6.6640625" style="51" customWidth="1"/>
    <col min="16130" max="16130" width="40" style="51" customWidth="1"/>
    <col min="16131" max="16384" width="10.109375" style="51"/>
  </cols>
  <sheetData>
    <row r="1" spans="1:58" ht="12" customHeight="1" x14ac:dyDescent="0.2">
      <c r="A1" s="49" t="s">
        <v>41</v>
      </c>
    </row>
    <row r="2" spans="1:58" ht="12" customHeight="1" x14ac:dyDescent="0.2">
      <c r="A2" s="52" t="s">
        <v>42</v>
      </c>
      <c r="B2" s="53"/>
    </row>
    <row r="3" spans="1:58" ht="12" customHeight="1" thickBot="1" x14ac:dyDescent="0.25">
      <c r="A3" s="54" t="s">
        <v>43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</row>
    <row r="4" spans="1:58" ht="12" customHeight="1" x14ac:dyDescent="0.2">
      <c r="A4" s="56"/>
      <c r="B4" s="57"/>
      <c r="C4" s="58">
        <v>2006</v>
      </c>
      <c r="D4" s="58">
        <v>2007</v>
      </c>
      <c r="E4" s="58">
        <v>2008</v>
      </c>
      <c r="F4" s="58">
        <v>2009</v>
      </c>
      <c r="G4" s="58">
        <v>2010</v>
      </c>
      <c r="H4" s="58">
        <v>2011</v>
      </c>
      <c r="I4" s="58">
        <v>2012</v>
      </c>
      <c r="J4" s="58">
        <v>2013</v>
      </c>
      <c r="K4" s="58">
        <v>2014</v>
      </c>
      <c r="L4" s="58">
        <v>2015</v>
      </c>
      <c r="M4" s="58">
        <v>2016</v>
      </c>
      <c r="N4" s="59"/>
      <c r="O4" s="58" t="s">
        <v>44</v>
      </c>
      <c r="P4" s="58" t="s">
        <v>45</v>
      </c>
      <c r="Q4" s="58" t="s">
        <v>46</v>
      </c>
      <c r="R4" s="58" t="s">
        <v>47</v>
      </c>
      <c r="S4" s="58" t="s">
        <v>48</v>
      </c>
      <c r="T4" s="58" t="s">
        <v>49</v>
      </c>
      <c r="U4" s="58" t="s">
        <v>50</v>
      </c>
      <c r="V4" s="58" t="s">
        <v>51</v>
      </c>
      <c r="W4" s="58" t="s">
        <v>52</v>
      </c>
      <c r="X4" s="58" t="s">
        <v>53</v>
      </c>
      <c r="Y4" s="58" t="s">
        <v>54</v>
      </c>
      <c r="Z4" s="58" t="s">
        <v>55</v>
      </c>
      <c r="AA4" s="58" t="s">
        <v>56</v>
      </c>
      <c r="AB4" s="58" t="s">
        <v>57</v>
      </c>
      <c r="AC4" s="58" t="s">
        <v>58</v>
      </c>
      <c r="AD4" s="58" t="s">
        <v>59</v>
      </c>
      <c r="AE4" s="58" t="s">
        <v>60</v>
      </c>
      <c r="AF4" s="58" t="s">
        <v>61</v>
      </c>
      <c r="AG4" s="58" t="s">
        <v>62</v>
      </c>
      <c r="AH4" s="58" t="s">
        <v>63</v>
      </c>
      <c r="AI4" s="58" t="s">
        <v>64</v>
      </c>
      <c r="AJ4" s="58" t="s">
        <v>65</v>
      </c>
      <c r="AK4" s="58" t="s">
        <v>66</v>
      </c>
      <c r="AL4" s="58" t="s">
        <v>67</v>
      </c>
      <c r="AM4" s="58" t="s">
        <v>68</v>
      </c>
      <c r="AN4" s="58" t="s">
        <v>69</v>
      </c>
      <c r="AO4" s="58" t="s">
        <v>70</v>
      </c>
      <c r="AP4" s="58" t="s">
        <v>71</v>
      </c>
      <c r="AQ4" s="58" t="s">
        <v>72</v>
      </c>
      <c r="AR4" s="58" t="s">
        <v>73</v>
      </c>
      <c r="AS4" s="58" t="s">
        <v>74</v>
      </c>
      <c r="AT4" s="58" t="s">
        <v>75</v>
      </c>
      <c r="AU4" s="58" t="s">
        <v>76</v>
      </c>
      <c r="AV4" s="58" t="s">
        <v>77</v>
      </c>
      <c r="AW4" s="58" t="s">
        <v>78</v>
      </c>
      <c r="AX4" s="58" t="s">
        <v>79</v>
      </c>
      <c r="AY4" s="58" t="s">
        <v>80</v>
      </c>
      <c r="AZ4" s="58" t="s">
        <v>81</v>
      </c>
      <c r="BA4" s="58" t="s">
        <v>82</v>
      </c>
      <c r="BB4" s="58" t="s">
        <v>83</v>
      </c>
      <c r="BC4" s="58" t="s">
        <v>84</v>
      </c>
      <c r="BD4" s="58" t="s">
        <v>85</v>
      </c>
      <c r="BE4" s="58" t="s">
        <v>86</v>
      </c>
      <c r="BF4" s="58" t="s">
        <v>87</v>
      </c>
    </row>
    <row r="5" spans="1:58" ht="12" customHeight="1" x14ac:dyDescent="0.2">
      <c r="A5" s="60"/>
      <c r="B5" s="60"/>
      <c r="C5" s="60"/>
      <c r="D5" s="60"/>
      <c r="E5" s="60"/>
      <c r="F5" s="60"/>
      <c r="G5" s="60"/>
      <c r="H5" s="60" t="s">
        <v>88</v>
      </c>
      <c r="I5" s="60" t="s">
        <v>88</v>
      </c>
      <c r="J5" s="60" t="s">
        <v>88</v>
      </c>
      <c r="K5" s="60" t="s">
        <v>88</v>
      </c>
      <c r="L5" s="60" t="s">
        <v>88</v>
      </c>
      <c r="M5" s="60" t="s">
        <v>88</v>
      </c>
      <c r="N5" s="60"/>
      <c r="O5" s="60" t="s">
        <v>88</v>
      </c>
      <c r="P5" s="60" t="s">
        <v>88</v>
      </c>
      <c r="Q5" s="60" t="s">
        <v>88</v>
      </c>
      <c r="R5" s="60" t="s">
        <v>88</v>
      </c>
      <c r="S5" s="60" t="s">
        <v>88</v>
      </c>
      <c r="T5" s="60" t="s">
        <v>88</v>
      </c>
      <c r="U5" s="60" t="s">
        <v>88</v>
      </c>
      <c r="V5" s="60" t="s">
        <v>88</v>
      </c>
      <c r="W5" s="60" t="s">
        <v>88</v>
      </c>
      <c r="X5" s="60" t="s">
        <v>88</v>
      </c>
      <c r="Y5" s="60" t="s">
        <v>88</v>
      </c>
      <c r="Z5" s="60" t="s">
        <v>88</v>
      </c>
      <c r="AA5" s="60" t="s">
        <v>88</v>
      </c>
      <c r="AB5" s="60" t="s">
        <v>88</v>
      </c>
      <c r="AC5" s="60" t="s">
        <v>88</v>
      </c>
      <c r="AD5" s="60" t="s">
        <v>88</v>
      </c>
      <c r="AE5" s="60" t="s">
        <v>88</v>
      </c>
      <c r="AF5" s="60" t="s">
        <v>88</v>
      </c>
      <c r="AG5" s="60" t="s">
        <v>88</v>
      </c>
      <c r="AH5" s="60" t="s">
        <v>88</v>
      </c>
      <c r="AI5" s="60" t="s">
        <v>88</v>
      </c>
      <c r="AJ5" s="60" t="s">
        <v>88</v>
      </c>
      <c r="AK5" s="60" t="s">
        <v>88</v>
      </c>
      <c r="AL5" s="60" t="s">
        <v>88</v>
      </c>
      <c r="AM5" s="60" t="s">
        <v>88</v>
      </c>
      <c r="AN5" s="60" t="s">
        <v>88</v>
      </c>
      <c r="AO5" s="60" t="s">
        <v>88</v>
      </c>
      <c r="AP5" s="60" t="s">
        <v>88</v>
      </c>
      <c r="AQ5" s="60" t="s">
        <v>88</v>
      </c>
      <c r="AR5" s="60" t="s">
        <v>88</v>
      </c>
      <c r="AS5" s="60" t="s">
        <v>88</v>
      </c>
      <c r="AT5" s="60" t="s">
        <v>88</v>
      </c>
      <c r="AU5" s="60" t="s">
        <v>88</v>
      </c>
      <c r="AV5" s="60" t="s">
        <v>88</v>
      </c>
      <c r="AW5" s="60" t="s">
        <v>88</v>
      </c>
      <c r="AX5" s="60" t="s">
        <v>88</v>
      </c>
      <c r="AY5" s="60" t="s">
        <v>88</v>
      </c>
      <c r="AZ5" s="60" t="s">
        <v>88</v>
      </c>
      <c r="BA5" s="60" t="s">
        <v>88</v>
      </c>
      <c r="BB5" s="60" t="s">
        <v>88</v>
      </c>
      <c r="BC5" s="60" t="s">
        <v>88</v>
      </c>
      <c r="BD5" s="60" t="s">
        <v>88</v>
      </c>
      <c r="BE5" s="60" t="s">
        <v>88</v>
      </c>
      <c r="BF5" s="60" t="s">
        <v>88</v>
      </c>
    </row>
    <row r="6" spans="1:58" s="50" customFormat="1" ht="12" customHeight="1" x14ac:dyDescent="0.2">
      <c r="A6" s="61"/>
      <c r="B6" s="62" t="s">
        <v>89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58" ht="12" customHeight="1" x14ac:dyDescent="0.2"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8" spans="1:58" ht="12" customHeight="1" x14ac:dyDescent="0.2">
      <c r="A8" s="64"/>
      <c r="B8" s="65" t="s">
        <v>90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O8" s="66"/>
      <c r="P8" s="66"/>
      <c r="Q8" s="67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1:58" ht="12" customHeight="1" x14ac:dyDescent="0.2">
      <c r="A9" s="68" t="s">
        <v>91</v>
      </c>
      <c r="B9" s="69" t="s">
        <v>92</v>
      </c>
      <c r="C9" s="70">
        <v>24563</v>
      </c>
      <c r="D9" s="70">
        <v>24255</v>
      </c>
      <c r="E9" s="70">
        <v>25396</v>
      </c>
      <c r="F9" s="70">
        <v>27628</v>
      </c>
      <c r="G9" s="70">
        <v>27975</v>
      </c>
      <c r="H9" s="70">
        <v>29777</v>
      </c>
      <c r="I9" s="70">
        <v>31787</v>
      </c>
      <c r="J9" s="70">
        <v>33046</v>
      </c>
      <c r="K9" s="70">
        <v>30913</v>
      </c>
      <c r="L9" s="70">
        <v>28805</v>
      </c>
      <c r="M9" s="70">
        <v>29142</v>
      </c>
      <c r="N9" s="60"/>
      <c r="O9" s="70">
        <v>6576</v>
      </c>
      <c r="P9" s="70">
        <v>5773</v>
      </c>
      <c r="Q9" s="70">
        <v>5950</v>
      </c>
      <c r="R9" s="70">
        <v>6264</v>
      </c>
      <c r="S9" s="70">
        <v>6441</v>
      </c>
      <c r="T9" s="70">
        <v>5958</v>
      </c>
      <c r="U9" s="70">
        <v>5967</v>
      </c>
      <c r="V9" s="70">
        <v>5889</v>
      </c>
      <c r="W9" s="70">
        <v>6750</v>
      </c>
      <c r="X9" s="70">
        <v>6023</v>
      </c>
      <c r="Y9" s="70">
        <v>6492</v>
      </c>
      <c r="Z9" s="70">
        <v>6131</v>
      </c>
      <c r="AA9" s="70">
        <v>7007</v>
      </c>
      <c r="AB9" s="70">
        <v>6479</v>
      </c>
      <c r="AC9" s="70">
        <v>6706</v>
      </c>
      <c r="AD9" s="70">
        <v>7437</v>
      </c>
      <c r="AE9" s="70">
        <v>7114</v>
      </c>
      <c r="AF9" s="70">
        <v>6490</v>
      </c>
      <c r="AG9" s="70">
        <v>6859</v>
      </c>
      <c r="AH9" s="70">
        <v>7512</v>
      </c>
      <c r="AI9" s="70">
        <v>7017</v>
      </c>
      <c r="AJ9" s="70">
        <v>7394</v>
      </c>
      <c r="AK9" s="70">
        <v>7324</v>
      </c>
      <c r="AL9" s="70">
        <v>8042</v>
      </c>
      <c r="AM9" s="70">
        <v>8286</v>
      </c>
      <c r="AN9" s="70">
        <v>7629</v>
      </c>
      <c r="AO9" s="70">
        <v>7599</v>
      </c>
      <c r="AP9" s="70">
        <v>8273</v>
      </c>
      <c r="AQ9" s="70">
        <v>8628</v>
      </c>
      <c r="AR9" s="70">
        <v>8066</v>
      </c>
      <c r="AS9" s="70">
        <v>8259</v>
      </c>
      <c r="AT9" s="70">
        <v>8093</v>
      </c>
      <c r="AU9" s="70">
        <v>8917</v>
      </c>
      <c r="AV9" s="70">
        <v>7492</v>
      </c>
      <c r="AW9" s="70">
        <v>7266</v>
      </c>
      <c r="AX9" s="70">
        <v>7238</v>
      </c>
      <c r="AY9" s="70">
        <v>7705</v>
      </c>
      <c r="AZ9" s="70">
        <v>6899</v>
      </c>
      <c r="BA9" s="70">
        <v>7071</v>
      </c>
      <c r="BB9" s="70">
        <v>7130</v>
      </c>
      <c r="BC9" s="70">
        <v>7805</v>
      </c>
      <c r="BD9" s="70">
        <v>7287</v>
      </c>
      <c r="BE9" s="70">
        <v>6899</v>
      </c>
      <c r="BF9" s="70">
        <v>7151</v>
      </c>
    </row>
    <row r="10" spans="1:58" ht="12" customHeight="1" x14ac:dyDescent="0.2">
      <c r="A10" s="64" t="s">
        <v>93</v>
      </c>
      <c r="B10" s="71" t="s">
        <v>94</v>
      </c>
      <c r="C10" s="66"/>
      <c r="D10" s="66"/>
      <c r="E10" s="66">
        <v>0</v>
      </c>
      <c r="F10" s="66">
        <v>0</v>
      </c>
      <c r="G10" s="66">
        <v>0</v>
      </c>
      <c r="H10" s="66">
        <v>176</v>
      </c>
      <c r="I10" s="66">
        <v>726</v>
      </c>
      <c r="J10" s="66">
        <v>1443</v>
      </c>
      <c r="K10" s="66">
        <v>1858</v>
      </c>
      <c r="L10" s="66">
        <v>321</v>
      </c>
      <c r="M10" s="66">
        <v>62</v>
      </c>
      <c r="N10" s="67"/>
      <c r="O10" s="66"/>
      <c r="P10" s="66"/>
      <c r="Q10" s="66"/>
      <c r="R10" s="66"/>
      <c r="S10" s="66"/>
      <c r="T10" s="66"/>
      <c r="U10" s="66"/>
      <c r="V10" s="66"/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9</v>
      </c>
      <c r="AJ10" s="66">
        <v>12</v>
      </c>
      <c r="AK10" s="66">
        <v>29</v>
      </c>
      <c r="AL10" s="66">
        <v>126</v>
      </c>
      <c r="AM10" s="66">
        <v>159</v>
      </c>
      <c r="AN10" s="66">
        <v>169</v>
      </c>
      <c r="AO10" s="66">
        <v>270</v>
      </c>
      <c r="AP10" s="66">
        <v>128</v>
      </c>
      <c r="AQ10" s="66">
        <v>0</v>
      </c>
      <c r="AR10" s="66">
        <v>53</v>
      </c>
      <c r="AS10" s="66">
        <v>727</v>
      </c>
      <c r="AT10" s="66">
        <v>662</v>
      </c>
      <c r="AU10" s="66">
        <v>971</v>
      </c>
      <c r="AV10" s="66">
        <v>887</v>
      </c>
      <c r="AW10" s="66">
        <v>3</v>
      </c>
      <c r="AX10" s="66">
        <v>-3</v>
      </c>
      <c r="AY10" s="66">
        <v>189</v>
      </c>
      <c r="AZ10" s="66">
        <v>23</v>
      </c>
      <c r="BA10" s="66">
        <v>19</v>
      </c>
      <c r="BB10" s="66">
        <v>90</v>
      </c>
      <c r="BC10" s="66">
        <v>6</v>
      </c>
      <c r="BD10" s="66">
        <v>13</v>
      </c>
      <c r="BE10" s="66">
        <v>19</v>
      </c>
      <c r="BF10" s="66">
        <v>24</v>
      </c>
    </row>
    <row r="11" spans="1:58" ht="12" customHeight="1" x14ac:dyDescent="0.2">
      <c r="A11" s="68" t="s">
        <v>95</v>
      </c>
      <c r="B11" s="69" t="s">
        <v>96</v>
      </c>
      <c r="C11" s="70">
        <v>458</v>
      </c>
      <c r="D11" s="70">
        <v>1125</v>
      </c>
      <c r="E11" s="70">
        <v>985</v>
      </c>
      <c r="F11" s="70">
        <v>775</v>
      </c>
      <c r="G11" s="70">
        <v>540</v>
      </c>
      <c r="H11" s="70">
        <v>992</v>
      </c>
      <c r="I11" s="70">
        <v>788</v>
      </c>
      <c r="J11" s="70">
        <v>792</v>
      </c>
      <c r="K11" s="70">
        <v>544</v>
      </c>
      <c r="L11" s="70">
        <v>312</v>
      </c>
      <c r="M11" s="70">
        <v>297</v>
      </c>
      <c r="N11" s="60"/>
      <c r="O11" s="70">
        <v>247</v>
      </c>
      <c r="P11" s="70">
        <v>51</v>
      </c>
      <c r="Q11" s="70">
        <v>18</v>
      </c>
      <c r="R11" s="70">
        <v>142</v>
      </c>
      <c r="S11" s="70">
        <v>288</v>
      </c>
      <c r="T11" s="70">
        <v>297</v>
      </c>
      <c r="U11" s="70">
        <v>282</v>
      </c>
      <c r="V11" s="70">
        <v>258</v>
      </c>
      <c r="W11" s="70">
        <v>155</v>
      </c>
      <c r="X11" s="70">
        <v>145</v>
      </c>
      <c r="Y11" s="70">
        <v>145</v>
      </c>
      <c r="Z11" s="70">
        <v>540</v>
      </c>
      <c r="AA11" s="70">
        <v>171</v>
      </c>
      <c r="AB11" s="70">
        <v>167</v>
      </c>
      <c r="AC11" s="70">
        <v>168</v>
      </c>
      <c r="AD11" s="70">
        <v>269</v>
      </c>
      <c r="AE11" s="70">
        <v>135</v>
      </c>
      <c r="AF11" s="70">
        <v>130</v>
      </c>
      <c r="AG11" s="70">
        <v>141</v>
      </c>
      <c r="AH11" s="70">
        <v>134</v>
      </c>
      <c r="AI11" s="70">
        <v>247</v>
      </c>
      <c r="AJ11" s="70">
        <v>236</v>
      </c>
      <c r="AK11" s="70">
        <v>242</v>
      </c>
      <c r="AL11" s="70">
        <v>268</v>
      </c>
      <c r="AM11" s="70">
        <v>199</v>
      </c>
      <c r="AN11" s="70">
        <v>192</v>
      </c>
      <c r="AO11" s="70">
        <v>203</v>
      </c>
      <c r="AP11" s="70">
        <v>194</v>
      </c>
      <c r="AQ11" s="70">
        <v>126</v>
      </c>
      <c r="AR11" s="70">
        <v>8</v>
      </c>
      <c r="AS11" s="70">
        <v>495</v>
      </c>
      <c r="AT11" s="70">
        <v>163</v>
      </c>
      <c r="AU11" s="70">
        <v>32</v>
      </c>
      <c r="AV11" s="70">
        <v>18</v>
      </c>
      <c r="AW11" s="70">
        <v>356</v>
      </c>
      <c r="AX11" s="70">
        <v>138</v>
      </c>
      <c r="AY11" s="70">
        <v>76</v>
      </c>
      <c r="AZ11" s="70">
        <v>76</v>
      </c>
      <c r="BA11" s="70">
        <v>84</v>
      </c>
      <c r="BB11" s="70">
        <v>77</v>
      </c>
      <c r="BC11" s="70">
        <v>75</v>
      </c>
      <c r="BD11" s="70">
        <v>74</v>
      </c>
      <c r="BE11" s="70">
        <v>74</v>
      </c>
      <c r="BF11" s="70">
        <v>73</v>
      </c>
    </row>
    <row r="12" spans="1:58" ht="12" customHeight="1" x14ac:dyDescent="0.2">
      <c r="A12" s="64"/>
      <c r="B12" s="72"/>
      <c r="C12" s="73" t="s">
        <v>97</v>
      </c>
      <c r="D12" s="73" t="s">
        <v>97</v>
      </c>
      <c r="E12" s="73" t="s">
        <v>97</v>
      </c>
      <c r="F12" s="73" t="s">
        <v>97</v>
      </c>
      <c r="G12" s="73" t="s">
        <v>97</v>
      </c>
      <c r="H12" s="73" t="s">
        <v>97</v>
      </c>
      <c r="I12" s="73" t="s">
        <v>97</v>
      </c>
      <c r="J12" s="73" t="s">
        <v>97</v>
      </c>
      <c r="K12" s="73" t="s">
        <v>97</v>
      </c>
      <c r="L12" s="73" t="s">
        <v>97</v>
      </c>
      <c r="M12" s="73" t="s">
        <v>97</v>
      </c>
      <c r="N12" s="67"/>
      <c r="O12" s="73" t="s">
        <v>97</v>
      </c>
      <c r="P12" s="73" t="s">
        <v>97</v>
      </c>
      <c r="Q12" s="73" t="s">
        <v>97</v>
      </c>
      <c r="R12" s="73" t="s">
        <v>97</v>
      </c>
      <c r="S12" s="73" t="s">
        <v>97</v>
      </c>
      <c r="T12" s="73" t="s">
        <v>97</v>
      </c>
      <c r="U12" s="73" t="s">
        <v>97</v>
      </c>
      <c r="V12" s="73" t="s">
        <v>97</v>
      </c>
      <c r="W12" s="73" t="s">
        <v>97</v>
      </c>
      <c r="X12" s="73" t="s">
        <v>97</v>
      </c>
      <c r="Y12" s="73" t="s">
        <v>97</v>
      </c>
      <c r="Z12" s="73" t="s">
        <v>97</v>
      </c>
      <c r="AA12" s="73" t="s">
        <v>97</v>
      </c>
      <c r="AB12" s="73" t="s">
        <v>97</v>
      </c>
      <c r="AC12" s="73" t="s">
        <v>97</v>
      </c>
      <c r="AD12" s="73" t="s">
        <v>97</v>
      </c>
      <c r="AE12" s="73" t="s">
        <v>97</v>
      </c>
      <c r="AF12" s="73" t="s">
        <v>97</v>
      </c>
      <c r="AG12" s="73" t="s">
        <v>97</v>
      </c>
      <c r="AH12" s="73" t="s">
        <v>97</v>
      </c>
      <c r="AI12" s="73" t="s">
        <v>97</v>
      </c>
      <c r="AJ12" s="73" t="s">
        <v>97</v>
      </c>
      <c r="AK12" s="73" t="s">
        <v>97</v>
      </c>
      <c r="AL12" s="73" t="s">
        <v>97</v>
      </c>
      <c r="AM12" s="73" t="s">
        <v>97</v>
      </c>
      <c r="AN12" s="73" t="s">
        <v>97</v>
      </c>
      <c r="AO12" s="73" t="s">
        <v>97</v>
      </c>
      <c r="AP12" s="73" t="s">
        <v>97</v>
      </c>
      <c r="AQ12" s="73" t="s">
        <v>97</v>
      </c>
      <c r="AR12" s="73" t="s">
        <v>97</v>
      </c>
      <c r="AS12" s="73" t="s">
        <v>97</v>
      </c>
      <c r="AT12" s="73" t="s">
        <v>97</v>
      </c>
      <c r="AU12" s="73" t="s">
        <v>97</v>
      </c>
      <c r="AV12" s="73" t="s">
        <v>97</v>
      </c>
      <c r="AW12" s="73" t="s">
        <v>97</v>
      </c>
      <c r="AX12" s="73" t="s">
        <v>97</v>
      </c>
      <c r="AY12" s="73" t="s">
        <v>97</v>
      </c>
      <c r="AZ12" s="73" t="s">
        <v>97</v>
      </c>
      <c r="BA12" s="73" t="s">
        <v>97</v>
      </c>
      <c r="BB12" s="73" t="s">
        <v>97</v>
      </c>
      <c r="BC12" s="73" t="s">
        <v>97</v>
      </c>
      <c r="BD12" s="73" t="s">
        <v>97</v>
      </c>
      <c r="BE12" s="73" t="s">
        <v>97</v>
      </c>
      <c r="BF12" s="73" t="s">
        <v>97</v>
      </c>
    </row>
    <row r="13" spans="1:58" ht="12" customHeight="1" x14ac:dyDescent="0.2">
      <c r="A13" s="68">
        <v>1</v>
      </c>
      <c r="B13" s="69" t="s">
        <v>98</v>
      </c>
      <c r="C13" s="74">
        <v>24105</v>
      </c>
      <c r="D13" s="74">
        <v>23130</v>
      </c>
      <c r="E13" s="74">
        <v>24411</v>
      </c>
      <c r="F13" s="74">
        <v>26853</v>
      </c>
      <c r="G13" s="74">
        <v>27435</v>
      </c>
      <c r="H13" s="74">
        <v>28961</v>
      </c>
      <c r="I13" s="74">
        <v>31725</v>
      </c>
      <c r="J13" s="74">
        <v>33697</v>
      </c>
      <c r="K13" s="74">
        <v>32227</v>
      </c>
      <c r="L13" s="74">
        <v>28814</v>
      </c>
      <c r="M13" s="74">
        <v>28907</v>
      </c>
      <c r="N13" s="60"/>
      <c r="O13" s="74">
        <v>6329</v>
      </c>
      <c r="P13" s="74">
        <v>5722</v>
      </c>
      <c r="Q13" s="74">
        <v>5932</v>
      </c>
      <c r="R13" s="74">
        <v>6122</v>
      </c>
      <c r="S13" s="74">
        <v>6153</v>
      </c>
      <c r="T13" s="74">
        <v>5661</v>
      </c>
      <c r="U13" s="74">
        <v>5685</v>
      </c>
      <c r="V13" s="74">
        <v>5631</v>
      </c>
      <c r="W13" s="74">
        <v>6595</v>
      </c>
      <c r="X13" s="74">
        <v>5878</v>
      </c>
      <c r="Y13" s="74">
        <v>6347</v>
      </c>
      <c r="Z13" s="74">
        <v>5591</v>
      </c>
      <c r="AA13" s="74">
        <v>6836</v>
      </c>
      <c r="AB13" s="74">
        <v>6312</v>
      </c>
      <c r="AC13" s="74">
        <v>6538</v>
      </c>
      <c r="AD13" s="74">
        <v>7168</v>
      </c>
      <c r="AE13" s="74">
        <v>6979</v>
      </c>
      <c r="AF13" s="74">
        <v>6360</v>
      </c>
      <c r="AG13" s="74">
        <v>6718</v>
      </c>
      <c r="AH13" s="74">
        <v>7378</v>
      </c>
      <c r="AI13" s="74">
        <v>6779</v>
      </c>
      <c r="AJ13" s="74">
        <v>7170</v>
      </c>
      <c r="AK13" s="74">
        <v>7111</v>
      </c>
      <c r="AL13" s="74">
        <v>7900</v>
      </c>
      <c r="AM13" s="74">
        <v>8246</v>
      </c>
      <c r="AN13" s="74">
        <v>7606</v>
      </c>
      <c r="AO13" s="74">
        <v>7666</v>
      </c>
      <c r="AP13" s="74">
        <v>8207</v>
      </c>
      <c r="AQ13" s="74">
        <v>8502</v>
      </c>
      <c r="AR13" s="74">
        <v>8111</v>
      </c>
      <c r="AS13" s="74">
        <v>8491</v>
      </c>
      <c r="AT13" s="74">
        <v>8592</v>
      </c>
      <c r="AU13" s="74">
        <v>9856</v>
      </c>
      <c r="AV13" s="74">
        <v>8361</v>
      </c>
      <c r="AW13" s="74">
        <v>6913</v>
      </c>
      <c r="AX13" s="74">
        <v>7097</v>
      </c>
      <c r="AY13" s="74">
        <v>7818</v>
      </c>
      <c r="AZ13" s="74">
        <v>6846</v>
      </c>
      <c r="BA13" s="74">
        <v>7006</v>
      </c>
      <c r="BB13" s="74">
        <v>7143</v>
      </c>
      <c r="BC13" s="74">
        <v>7736</v>
      </c>
      <c r="BD13" s="74">
        <v>7226</v>
      </c>
      <c r="BE13" s="74">
        <v>6844</v>
      </c>
      <c r="BF13" s="74">
        <v>7102</v>
      </c>
    </row>
    <row r="14" spans="1:58" ht="12" customHeight="1" x14ac:dyDescent="0.2">
      <c r="A14" s="61"/>
      <c r="B14" s="61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6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</row>
    <row r="15" spans="1:58" ht="12" customHeight="1" x14ac:dyDescent="0.2">
      <c r="A15" s="75"/>
      <c r="B15" s="69" t="s">
        <v>99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6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</row>
    <row r="16" spans="1:58" ht="12" customHeight="1" x14ac:dyDescent="0.2">
      <c r="A16" s="64" t="s">
        <v>100</v>
      </c>
      <c r="B16" s="71" t="s">
        <v>101</v>
      </c>
      <c r="C16" s="66">
        <v>20109</v>
      </c>
      <c r="D16" s="66">
        <v>20897</v>
      </c>
      <c r="E16" s="66">
        <v>21935</v>
      </c>
      <c r="F16" s="66">
        <v>22882</v>
      </c>
      <c r="G16" s="66">
        <v>24205</v>
      </c>
      <c r="H16" s="66">
        <v>25056</v>
      </c>
      <c r="I16" s="66">
        <v>25919</v>
      </c>
      <c r="J16" s="66">
        <v>26426</v>
      </c>
      <c r="K16" s="66">
        <v>27037</v>
      </c>
      <c r="L16" s="66">
        <v>27862</v>
      </c>
      <c r="M16" s="66">
        <v>28798</v>
      </c>
      <c r="N16" s="67"/>
      <c r="O16" s="66">
        <v>4478</v>
      </c>
      <c r="P16" s="66">
        <v>4941</v>
      </c>
      <c r="Q16" s="66">
        <v>5015</v>
      </c>
      <c r="R16" s="66">
        <v>5675</v>
      </c>
      <c r="S16" s="66">
        <v>4897</v>
      </c>
      <c r="T16" s="66">
        <v>5334</v>
      </c>
      <c r="U16" s="66">
        <v>5098</v>
      </c>
      <c r="V16" s="66">
        <v>5568</v>
      </c>
      <c r="W16" s="66">
        <v>5333</v>
      </c>
      <c r="X16" s="66">
        <v>5517</v>
      </c>
      <c r="Y16" s="66">
        <v>5534</v>
      </c>
      <c r="Z16" s="66">
        <v>5552</v>
      </c>
      <c r="AA16" s="66">
        <v>5589</v>
      </c>
      <c r="AB16" s="66">
        <v>5744</v>
      </c>
      <c r="AC16" s="66">
        <v>5716</v>
      </c>
      <c r="AD16" s="66">
        <v>5832</v>
      </c>
      <c r="AE16" s="66">
        <v>5913</v>
      </c>
      <c r="AF16" s="66">
        <v>6089</v>
      </c>
      <c r="AG16" s="66">
        <v>6087</v>
      </c>
      <c r="AH16" s="66">
        <v>6115</v>
      </c>
      <c r="AI16" s="66">
        <v>6141</v>
      </c>
      <c r="AJ16" s="66">
        <v>6252</v>
      </c>
      <c r="AK16" s="66">
        <v>6274</v>
      </c>
      <c r="AL16" s="66">
        <v>6390</v>
      </c>
      <c r="AM16" s="66">
        <v>6364</v>
      </c>
      <c r="AN16" s="66">
        <v>6504</v>
      </c>
      <c r="AO16" s="66">
        <v>6448</v>
      </c>
      <c r="AP16" s="66">
        <v>6603</v>
      </c>
      <c r="AQ16" s="66">
        <v>6543</v>
      </c>
      <c r="AR16" s="66">
        <v>6697</v>
      </c>
      <c r="AS16" s="66">
        <v>6534</v>
      </c>
      <c r="AT16" s="66">
        <v>6652</v>
      </c>
      <c r="AU16" s="66">
        <v>6647</v>
      </c>
      <c r="AV16" s="66">
        <v>6811</v>
      </c>
      <c r="AW16" s="66">
        <v>6780</v>
      </c>
      <c r="AX16" s="66">
        <v>6799</v>
      </c>
      <c r="AY16" s="66">
        <v>6849</v>
      </c>
      <c r="AZ16" s="66">
        <v>6985</v>
      </c>
      <c r="BA16" s="66">
        <v>6992</v>
      </c>
      <c r="BB16" s="66">
        <v>7037</v>
      </c>
      <c r="BC16" s="66">
        <v>7091</v>
      </c>
      <c r="BD16" s="66">
        <v>7233</v>
      </c>
      <c r="BE16" s="66">
        <v>7212</v>
      </c>
      <c r="BF16" s="66">
        <v>7262</v>
      </c>
    </row>
    <row r="17" spans="1:58" ht="12" customHeight="1" x14ac:dyDescent="0.2">
      <c r="A17" s="68" t="s">
        <v>102</v>
      </c>
      <c r="B17" s="69" t="s">
        <v>103</v>
      </c>
      <c r="C17" s="70"/>
      <c r="D17" s="70"/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136</v>
      </c>
      <c r="K17" s="70">
        <v>78</v>
      </c>
      <c r="L17" s="70">
        <v>0</v>
      </c>
      <c r="M17" s="70">
        <v>0</v>
      </c>
      <c r="N17" s="60"/>
      <c r="O17" s="70"/>
      <c r="P17" s="70"/>
      <c r="Q17" s="70"/>
      <c r="R17" s="70"/>
      <c r="S17" s="70"/>
      <c r="T17" s="70"/>
      <c r="U17" s="70"/>
      <c r="V17" s="70"/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34</v>
      </c>
      <c r="AR17" s="70">
        <v>34</v>
      </c>
      <c r="AS17" s="70">
        <v>34</v>
      </c>
      <c r="AT17" s="70">
        <v>34</v>
      </c>
      <c r="AU17" s="70">
        <v>20</v>
      </c>
      <c r="AV17" s="70">
        <v>20</v>
      </c>
      <c r="AW17" s="70">
        <v>20</v>
      </c>
      <c r="AX17" s="70">
        <v>20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</row>
    <row r="18" spans="1:58" ht="12" customHeight="1" x14ac:dyDescent="0.2">
      <c r="A18" s="64" t="s">
        <v>104</v>
      </c>
      <c r="B18" s="71" t="s">
        <v>105</v>
      </c>
      <c r="C18" s="66">
        <v>103</v>
      </c>
      <c r="D18" s="66">
        <v>414</v>
      </c>
      <c r="E18" s="66">
        <v>489</v>
      </c>
      <c r="F18" s="66">
        <v>470</v>
      </c>
      <c r="G18" s="66">
        <v>525</v>
      </c>
      <c r="H18" s="66">
        <v>512</v>
      </c>
      <c r="I18" s="66">
        <v>1066</v>
      </c>
      <c r="J18" s="66">
        <v>806</v>
      </c>
      <c r="K18" s="66">
        <v>640</v>
      </c>
      <c r="L18" s="66">
        <v>409</v>
      </c>
      <c r="M18" s="66">
        <v>402</v>
      </c>
      <c r="N18" s="67"/>
      <c r="O18" s="66">
        <v>23</v>
      </c>
      <c r="P18" s="66">
        <v>21</v>
      </c>
      <c r="Q18" s="66">
        <v>28</v>
      </c>
      <c r="R18" s="66">
        <v>31</v>
      </c>
      <c r="S18" s="66">
        <v>90</v>
      </c>
      <c r="T18" s="66">
        <v>90</v>
      </c>
      <c r="U18" s="66">
        <v>93</v>
      </c>
      <c r="V18" s="66">
        <v>141</v>
      </c>
      <c r="W18" s="66">
        <v>114</v>
      </c>
      <c r="X18" s="66">
        <v>121</v>
      </c>
      <c r="Y18" s="66">
        <v>129</v>
      </c>
      <c r="Z18" s="66">
        <v>126</v>
      </c>
      <c r="AA18" s="66">
        <v>63</v>
      </c>
      <c r="AB18" s="66">
        <v>69</v>
      </c>
      <c r="AC18" s="66">
        <v>64</v>
      </c>
      <c r="AD18" s="66">
        <v>273</v>
      </c>
      <c r="AE18" s="66">
        <v>82</v>
      </c>
      <c r="AF18" s="66">
        <v>87</v>
      </c>
      <c r="AG18" s="66">
        <v>83</v>
      </c>
      <c r="AH18" s="66">
        <v>273</v>
      </c>
      <c r="AI18" s="66">
        <v>130</v>
      </c>
      <c r="AJ18" s="66">
        <v>132</v>
      </c>
      <c r="AK18" s="66">
        <v>129</v>
      </c>
      <c r="AL18" s="66">
        <v>122</v>
      </c>
      <c r="AM18" s="66">
        <v>263</v>
      </c>
      <c r="AN18" s="66">
        <v>289</v>
      </c>
      <c r="AO18" s="66">
        <v>248</v>
      </c>
      <c r="AP18" s="66">
        <v>266</v>
      </c>
      <c r="AQ18" s="66">
        <v>232</v>
      </c>
      <c r="AR18" s="66">
        <v>218</v>
      </c>
      <c r="AS18" s="66">
        <v>262</v>
      </c>
      <c r="AT18" s="66">
        <v>95</v>
      </c>
      <c r="AU18" s="66">
        <v>142</v>
      </c>
      <c r="AV18" s="66">
        <v>128</v>
      </c>
      <c r="AW18" s="66">
        <v>131</v>
      </c>
      <c r="AX18" s="66">
        <v>239</v>
      </c>
      <c r="AY18" s="66">
        <v>102</v>
      </c>
      <c r="AZ18" s="66">
        <v>102</v>
      </c>
      <c r="BA18" s="66">
        <v>102</v>
      </c>
      <c r="BB18" s="66">
        <v>103</v>
      </c>
      <c r="BC18" s="66">
        <v>100</v>
      </c>
      <c r="BD18" s="66">
        <v>100</v>
      </c>
      <c r="BE18" s="66">
        <v>100</v>
      </c>
      <c r="BF18" s="66">
        <v>101</v>
      </c>
    </row>
    <row r="19" spans="1:58" ht="12" customHeight="1" x14ac:dyDescent="0.2">
      <c r="A19" s="68"/>
      <c r="B19" s="51"/>
      <c r="C19" s="74" t="s">
        <v>97</v>
      </c>
      <c r="D19" s="74" t="s">
        <v>97</v>
      </c>
      <c r="E19" s="74" t="s">
        <v>97</v>
      </c>
      <c r="F19" s="74" t="s">
        <v>97</v>
      </c>
      <c r="G19" s="74" t="s">
        <v>97</v>
      </c>
      <c r="H19" s="74" t="s">
        <v>97</v>
      </c>
      <c r="I19" s="74" t="s">
        <v>97</v>
      </c>
      <c r="J19" s="74" t="s">
        <v>97</v>
      </c>
      <c r="K19" s="74" t="s">
        <v>97</v>
      </c>
      <c r="L19" s="74" t="s">
        <v>97</v>
      </c>
      <c r="M19" s="74" t="s">
        <v>97</v>
      </c>
      <c r="N19" s="60"/>
      <c r="O19" s="74" t="s">
        <v>97</v>
      </c>
      <c r="P19" s="74" t="s">
        <v>97</v>
      </c>
      <c r="Q19" s="74" t="s">
        <v>97</v>
      </c>
      <c r="R19" s="74" t="s">
        <v>97</v>
      </c>
      <c r="S19" s="74" t="s">
        <v>97</v>
      </c>
      <c r="T19" s="74" t="s">
        <v>97</v>
      </c>
      <c r="U19" s="74" t="s">
        <v>97</v>
      </c>
      <c r="V19" s="74" t="s">
        <v>97</v>
      </c>
      <c r="W19" s="74" t="s">
        <v>97</v>
      </c>
      <c r="X19" s="74" t="s">
        <v>97</v>
      </c>
      <c r="Y19" s="74" t="s">
        <v>97</v>
      </c>
      <c r="Z19" s="74" t="s">
        <v>97</v>
      </c>
      <c r="AA19" s="74" t="s">
        <v>97</v>
      </c>
      <c r="AB19" s="74" t="s">
        <v>97</v>
      </c>
      <c r="AC19" s="74" t="s">
        <v>97</v>
      </c>
      <c r="AD19" s="74" t="s">
        <v>97</v>
      </c>
      <c r="AE19" s="74" t="s">
        <v>97</v>
      </c>
      <c r="AF19" s="74" t="s">
        <v>97</v>
      </c>
      <c r="AG19" s="74" t="s">
        <v>97</v>
      </c>
      <c r="AH19" s="74" t="s">
        <v>97</v>
      </c>
      <c r="AI19" s="74" t="s">
        <v>97</v>
      </c>
      <c r="AJ19" s="74" t="s">
        <v>97</v>
      </c>
      <c r="AK19" s="74" t="s">
        <v>97</v>
      </c>
      <c r="AL19" s="74" t="s">
        <v>97</v>
      </c>
      <c r="AM19" s="74" t="s">
        <v>97</v>
      </c>
      <c r="AN19" s="74" t="s">
        <v>97</v>
      </c>
      <c r="AO19" s="74" t="s">
        <v>97</v>
      </c>
      <c r="AP19" s="74" t="s">
        <v>97</v>
      </c>
      <c r="AQ19" s="74" t="s">
        <v>97</v>
      </c>
      <c r="AR19" s="74" t="s">
        <v>97</v>
      </c>
      <c r="AS19" s="74" t="s">
        <v>97</v>
      </c>
      <c r="AT19" s="74" t="s">
        <v>97</v>
      </c>
      <c r="AU19" s="74" t="s">
        <v>97</v>
      </c>
      <c r="AV19" s="74" t="s">
        <v>97</v>
      </c>
      <c r="AW19" s="74" t="s">
        <v>97</v>
      </c>
      <c r="AX19" s="74" t="s">
        <v>97</v>
      </c>
      <c r="AY19" s="74" t="s">
        <v>97</v>
      </c>
      <c r="AZ19" s="74" t="s">
        <v>97</v>
      </c>
      <c r="BA19" s="74" t="s">
        <v>97</v>
      </c>
      <c r="BB19" s="74" t="s">
        <v>97</v>
      </c>
      <c r="BC19" s="74" t="s">
        <v>97</v>
      </c>
      <c r="BD19" s="74" t="s">
        <v>97</v>
      </c>
      <c r="BE19" s="74" t="s">
        <v>97</v>
      </c>
      <c r="BF19" s="74" t="s">
        <v>97</v>
      </c>
    </row>
    <row r="20" spans="1:58" ht="12" customHeight="1" x14ac:dyDescent="0.2">
      <c r="A20" s="64">
        <v>2</v>
      </c>
      <c r="B20" s="71" t="s">
        <v>106</v>
      </c>
      <c r="C20" s="73">
        <v>20006</v>
      </c>
      <c r="D20" s="73">
        <v>20483</v>
      </c>
      <c r="E20" s="73">
        <v>21446</v>
      </c>
      <c r="F20" s="73">
        <v>22412</v>
      </c>
      <c r="G20" s="73">
        <v>23680</v>
      </c>
      <c r="H20" s="73">
        <v>24544</v>
      </c>
      <c r="I20" s="73">
        <v>24853</v>
      </c>
      <c r="J20" s="73">
        <v>25756</v>
      </c>
      <c r="K20" s="73">
        <v>26475</v>
      </c>
      <c r="L20" s="73">
        <v>27453</v>
      </c>
      <c r="M20" s="73">
        <v>28396</v>
      </c>
      <c r="N20" s="67"/>
      <c r="O20" s="73">
        <v>4455</v>
      </c>
      <c r="P20" s="73">
        <v>4920</v>
      </c>
      <c r="Q20" s="73">
        <v>4987</v>
      </c>
      <c r="R20" s="73">
        <v>5644</v>
      </c>
      <c r="S20" s="73">
        <v>4807</v>
      </c>
      <c r="T20" s="73">
        <v>5244</v>
      </c>
      <c r="U20" s="73">
        <v>5005</v>
      </c>
      <c r="V20" s="73">
        <v>5427</v>
      </c>
      <c r="W20" s="73">
        <v>5219</v>
      </c>
      <c r="X20" s="73">
        <v>5396</v>
      </c>
      <c r="Y20" s="73">
        <v>5405</v>
      </c>
      <c r="Z20" s="73">
        <v>5426</v>
      </c>
      <c r="AA20" s="73">
        <v>5526</v>
      </c>
      <c r="AB20" s="73">
        <v>5675</v>
      </c>
      <c r="AC20" s="73">
        <v>5652</v>
      </c>
      <c r="AD20" s="73">
        <v>5559</v>
      </c>
      <c r="AE20" s="73">
        <v>5831</v>
      </c>
      <c r="AF20" s="73">
        <v>6002</v>
      </c>
      <c r="AG20" s="73">
        <v>6004</v>
      </c>
      <c r="AH20" s="73">
        <v>5842</v>
      </c>
      <c r="AI20" s="73">
        <v>6011</v>
      </c>
      <c r="AJ20" s="73">
        <v>6120</v>
      </c>
      <c r="AK20" s="73">
        <v>6145</v>
      </c>
      <c r="AL20" s="73">
        <v>6268</v>
      </c>
      <c r="AM20" s="73">
        <v>6101</v>
      </c>
      <c r="AN20" s="73">
        <v>6215</v>
      </c>
      <c r="AO20" s="73">
        <v>6200</v>
      </c>
      <c r="AP20" s="73">
        <v>6337</v>
      </c>
      <c r="AQ20" s="73">
        <v>6345</v>
      </c>
      <c r="AR20" s="73">
        <v>6513</v>
      </c>
      <c r="AS20" s="73">
        <v>6306</v>
      </c>
      <c r="AT20" s="73">
        <v>6591</v>
      </c>
      <c r="AU20" s="73">
        <v>6525</v>
      </c>
      <c r="AV20" s="73">
        <v>6703</v>
      </c>
      <c r="AW20" s="73">
        <v>6669</v>
      </c>
      <c r="AX20" s="73">
        <v>6580</v>
      </c>
      <c r="AY20" s="73">
        <v>6747</v>
      </c>
      <c r="AZ20" s="73">
        <v>6883</v>
      </c>
      <c r="BA20" s="73">
        <v>6890</v>
      </c>
      <c r="BB20" s="73">
        <v>6934</v>
      </c>
      <c r="BC20" s="73">
        <v>6991</v>
      </c>
      <c r="BD20" s="73">
        <v>7133</v>
      </c>
      <c r="BE20" s="73">
        <v>7112</v>
      </c>
      <c r="BF20" s="73">
        <v>7161</v>
      </c>
    </row>
    <row r="21" spans="1:58" ht="12" customHeight="1" x14ac:dyDescent="0.2">
      <c r="A21" s="68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</row>
    <row r="22" spans="1:58" ht="12" customHeight="1" x14ac:dyDescent="0.2">
      <c r="A22" s="76"/>
      <c r="B22" s="72" t="s">
        <v>107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ht="12" customHeight="1" x14ac:dyDescent="0.2">
      <c r="A23" s="75" t="s">
        <v>108</v>
      </c>
      <c r="B23" s="51" t="s">
        <v>109</v>
      </c>
      <c r="C23" s="70">
        <v>1633</v>
      </c>
      <c r="D23" s="70">
        <v>3678</v>
      </c>
      <c r="E23" s="70">
        <v>3454</v>
      </c>
      <c r="F23" s="70">
        <v>1493</v>
      </c>
      <c r="G23" s="70">
        <v>2918</v>
      </c>
      <c r="H23" s="70">
        <v>4901</v>
      </c>
      <c r="I23" s="70">
        <v>7285</v>
      </c>
      <c r="J23" s="70">
        <v>8142</v>
      </c>
      <c r="K23" s="70">
        <v>13291</v>
      </c>
      <c r="L23" s="70">
        <v>6797</v>
      </c>
      <c r="M23" s="70">
        <v>2928</v>
      </c>
      <c r="N23" s="60"/>
      <c r="O23" s="70">
        <v>292</v>
      </c>
      <c r="P23" s="70">
        <v>290</v>
      </c>
      <c r="Q23" s="70">
        <v>355</v>
      </c>
      <c r="R23" s="70">
        <v>696</v>
      </c>
      <c r="S23" s="70">
        <v>483</v>
      </c>
      <c r="T23" s="70">
        <v>723</v>
      </c>
      <c r="U23" s="70">
        <v>651</v>
      </c>
      <c r="V23" s="70">
        <v>1821</v>
      </c>
      <c r="W23" s="70">
        <v>731</v>
      </c>
      <c r="X23" s="70">
        <v>925</v>
      </c>
      <c r="Y23" s="70">
        <v>1161</v>
      </c>
      <c r="Z23" s="70">
        <v>637</v>
      </c>
      <c r="AA23" s="70">
        <v>78</v>
      </c>
      <c r="AB23" s="70">
        <v>200</v>
      </c>
      <c r="AC23" s="70">
        <v>429</v>
      </c>
      <c r="AD23" s="70">
        <v>786</v>
      </c>
      <c r="AE23" s="70">
        <v>1287</v>
      </c>
      <c r="AF23" s="70">
        <v>319</v>
      </c>
      <c r="AG23" s="70">
        <v>214</v>
      </c>
      <c r="AH23" s="70">
        <v>1099</v>
      </c>
      <c r="AI23" s="70">
        <v>143</v>
      </c>
      <c r="AJ23" s="70">
        <v>2835</v>
      </c>
      <c r="AK23" s="70">
        <v>1747</v>
      </c>
      <c r="AL23" s="70">
        <v>176</v>
      </c>
      <c r="AM23" s="70">
        <v>3683</v>
      </c>
      <c r="AN23" s="70">
        <v>622</v>
      </c>
      <c r="AO23" s="70">
        <v>1269</v>
      </c>
      <c r="AP23" s="70">
        <v>1711</v>
      </c>
      <c r="AQ23" s="70">
        <v>5745</v>
      </c>
      <c r="AR23" s="70">
        <v>516</v>
      </c>
      <c r="AS23" s="70">
        <v>711</v>
      </c>
      <c r="AT23" s="70">
        <v>1170</v>
      </c>
      <c r="AU23" s="70">
        <v>7925</v>
      </c>
      <c r="AV23" s="70">
        <v>958</v>
      </c>
      <c r="AW23" s="70">
        <v>1290</v>
      </c>
      <c r="AX23" s="70">
        <v>3118</v>
      </c>
      <c r="AY23" s="70">
        <v>863</v>
      </c>
      <c r="AZ23" s="70">
        <v>1621</v>
      </c>
      <c r="BA23" s="70">
        <v>1847</v>
      </c>
      <c r="BB23" s="70">
        <v>2466</v>
      </c>
      <c r="BC23" s="70">
        <v>357</v>
      </c>
      <c r="BD23" s="70">
        <v>272</v>
      </c>
      <c r="BE23" s="70">
        <v>329</v>
      </c>
      <c r="BF23" s="70">
        <v>1971</v>
      </c>
    </row>
    <row r="24" spans="1:58" ht="12" customHeight="1" x14ac:dyDescent="0.2">
      <c r="A24" s="76" t="s">
        <v>110</v>
      </c>
      <c r="B24" s="72" t="s">
        <v>111</v>
      </c>
      <c r="C24" s="66">
        <v>1328</v>
      </c>
      <c r="D24" s="66">
        <v>2595</v>
      </c>
      <c r="E24" s="66">
        <v>3665</v>
      </c>
      <c r="F24" s="66">
        <v>815</v>
      </c>
      <c r="G24" s="66">
        <v>1894</v>
      </c>
      <c r="H24" s="66">
        <v>5582</v>
      </c>
      <c r="I24" s="66">
        <v>5299</v>
      </c>
      <c r="J24" s="66">
        <v>6958</v>
      </c>
      <c r="K24" s="66">
        <v>7528</v>
      </c>
      <c r="L24" s="66">
        <v>4814</v>
      </c>
      <c r="M24" s="66">
        <v>4430</v>
      </c>
      <c r="N24" s="67"/>
      <c r="O24" s="66">
        <v>241</v>
      </c>
      <c r="P24" s="66">
        <v>186</v>
      </c>
      <c r="Q24" s="66">
        <v>225</v>
      </c>
      <c r="R24" s="66">
        <v>676</v>
      </c>
      <c r="S24" s="66">
        <v>270</v>
      </c>
      <c r="T24" s="66">
        <v>330</v>
      </c>
      <c r="U24" s="66">
        <v>1299</v>
      </c>
      <c r="V24" s="66">
        <v>696</v>
      </c>
      <c r="W24" s="66">
        <v>415</v>
      </c>
      <c r="X24" s="66">
        <v>1585</v>
      </c>
      <c r="Y24" s="66">
        <v>1122</v>
      </c>
      <c r="Z24" s="66">
        <v>543</v>
      </c>
      <c r="AA24" s="66">
        <v>111</v>
      </c>
      <c r="AB24" s="66">
        <v>56</v>
      </c>
      <c r="AC24" s="66">
        <v>172</v>
      </c>
      <c r="AD24" s="66">
        <v>476</v>
      </c>
      <c r="AE24" s="66">
        <v>484</v>
      </c>
      <c r="AF24" s="66">
        <v>441</v>
      </c>
      <c r="AG24" s="66">
        <v>266</v>
      </c>
      <c r="AH24" s="66">
        <v>704</v>
      </c>
      <c r="AI24" s="66">
        <v>359</v>
      </c>
      <c r="AJ24" s="66">
        <v>2766</v>
      </c>
      <c r="AK24" s="66">
        <v>1881</v>
      </c>
      <c r="AL24" s="66">
        <v>575</v>
      </c>
      <c r="AM24" s="66">
        <v>4797</v>
      </c>
      <c r="AN24" s="66">
        <v>164</v>
      </c>
      <c r="AO24" s="66">
        <v>148</v>
      </c>
      <c r="AP24" s="66">
        <v>191</v>
      </c>
      <c r="AQ24" s="66">
        <v>5791</v>
      </c>
      <c r="AR24" s="66">
        <v>372</v>
      </c>
      <c r="AS24" s="66">
        <v>327</v>
      </c>
      <c r="AT24" s="66">
        <v>468</v>
      </c>
      <c r="AU24" s="66">
        <v>1228</v>
      </c>
      <c r="AV24" s="66">
        <v>4734</v>
      </c>
      <c r="AW24" s="66">
        <v>638</v>
      </c>
      <c r="AX24" s="66">
        <v>929</v>
      </c>
      <c r="AY24" s="66">
        <v>976</v>
      </c>
      <c r="AZ24" s="66">
        <v>1269</v>
      </c>
      <c r="BA24" s="66">
        <v>1678</v>
      </c>
      <c r="BB24" s="66">
        <v>891</v>
      </c>
      <c r="BC24" s="66">
        <v>1096</v>
      </c>
      <c r="BD24" s="66">
        <v>1107</v>
      </c>
      <c r="BE24" s="66">
        <v>1102</v>
      </c>
      <c r="BF24" s="66">
        <v>1126</v>
      </c>
    </row>
    <row r="25" spans="1:58" ht="12" customHeight="1" x14ac:dyDescent="0.2">
      <c r="A25" s="68"/>
      <c r="B25" s="51"/>
      <c r="C25" s="74" t="s">
        <v>97</v>
      </c>
      <c r="D25" s="74" t="s">
        <v>97</v>
      </c>
      <c r="E25" s="74" t="s">
        <v>97</v>
      </c>
      <c r="F25" s="74" t="s">
        <v>97</v>
      </c>
      <c r="G25" s="74" t="s">
        <v>97</v>
      </c>
      <c r="H25" s="74" t="s">
        <v>97</v>
      </c>
      <c r="I25" s="74" t="s">
        <v>97</v>
      </c>
      <c r="J25" s="74" t="s">
        <v>97</v>
      </c>
      <c r="K25" s="74" t="s">
        <v>97</v>
      </c>
      <c r="L25" s="74" t="s">
        <v>97</v>
      </c>
      <c r="M25" s="74" t="s">
        <v>97</v>
      </c>
      <c r="N25" s="60"/>
      <c r="O25" s="74" t="s">
        <v>97</v>
      </c>
      <c r="P25" s="74" t="s">
        <v>97</v>
      </c>
      <c r="Q25" s="74" t="s">
        <v>97</v>
      </c>
      <c r="R25" s="74" t="s">
        <v>97</v>
      </c>
      <c r="S25" s="74" t="s">
        <v>97</v>
      </c>
      <c r="T25" s="74" t="s">
        <v>97</v>
      </c>
      <c r="U25" s="74" t="s">
        <v>97</v>
      </c>
      <c r="V25" s="74" t="s">
        <v>97</v>
      </c>
      <c r="W25" s="74" t="s">
        <v>97</v>
      </c>
      <c r="X25" s="74" t="s">
        <v>97</v>
      </c>
      <c r="Y25" s="74" t="s">
        <v>97</v>
      </c>
      <c r="Z25" s="74" t="s">
        <v>97</v>
      </c>
      <c r="AA25" s="74" t="s">
        <v>97</v>
      </c>
      <c r="AB25" s="74" t="s">
        <v>97</v>
      </c>
      <c r="AC25" s="74" t="s">
        <v>97</v>
      </c>
      <c r="AD25" s="74" t="s">
        <v>97</v>
      </c>
      <c r="AE25" s="74" t="s">
        <v>97</v>
      </c>
      <c r="AF25" s="74" t="s">
        <v>97</v>
      </c>
      <c r="AG25" s="74" t="s">
        <v>97</v>
      </c>
      <c r="AH25" s="74" t="s">
        <v>97</v>
      </c>
      <c r="AI25" s="74" t="s">
        <v>97</v>
      </c>
      <c r="AJ25" s="74" t="s">
        <v>97</v>
      </c>
      <c r="AK25" s="74" t="s">
        <v>97</v>
      </c>
      <c r="AL25" s="74" t="s">
        <v>97</v>
      </c>
      <c r="AM25" s="74" t="s">
        <v>97</v>
      </c>
      <c r="AN25" s="74" t="s">
        <v>97</v>
      </c>
      <c r="AO25" s="74" t="s">
        <v>97</v>
      </c>
      <c r="AP25" s="74" t="s">
        <v>97</v>
      </c>
      <c r="AQ25" s="74" t="s">
        <v>97</v>
      </c>
      <c r="AR25" s="74" t="s">
        <v>97</v>
      </c>
      <c r="AS25" s="74" t="s">
        <v>97</v>
      </c>
      <c r="AT25" s="74" t="s">
        <v>97</v>
      </c>
      <c r="AU25" s="74" t="s">
        <v>97</v>
      </c>
      <c r="AV25" s="74" t="s">
        <v>97</v>
      </c>
      <c r="AW25" s="74" t="s">
        <v>97</v>
      </c>
      <c r="AX25" s="74" t="s">
        <v>97</v>
      </c>
      <c r="AY25" s="74" t="s">
        <v>97</v>
      </c>
      <c r="AZ25" s="74" t="s">
        <v>97</v>
      </c>
      <c r="BA25" s="74" t="s">
        <v>97</v>
      </c>
      <c r="BB25" s="74" t="s">
        <v>97</v>
      </c>
      <c r="BC25" s="74" t="s">
        <v>97</v>
      </c>
      <c r="BD25" s="74" t="s">
        <v>97</v>
      </c>
      <c r="BE25" s="74" t="s">
        <v>97</v>
      </c>
      <c r="BF25" s="74" t="s">
        <v>97</v>
      </c>
    </row>
    <row r="26" spans="1:58" ht="12" customHeight="1" x14ac:dyDescent="0.2">
      <c r="A26" s="76">
        <v>3</v>
      </c>
      <c r="B26" s="72" t="s">
        <v>112</v>
      </c>
      <c r="C26" s="66">
        <v>305</v>
      </c>
      <c r="D26" s="66">
        <v>1083</v>
      </c>
      <c r="E26" s="66">
        <v>-210</v>
      </c>
      <c r="F26" s="66">
        <v>679</v>
      </c>
      <c r="G26" s="66">
        <v>1024</v>
      </c>
      <c r="H26" s="66">
        <v>-681</v>
      </c>
      <c r="I26" s="66">
        <v>1986</v>
      </c>
      <c r="J26" s="66">
        <v>1184</v>
      </c>
      <c r="K26" s="66">
        <v>5763</v>
      </c>
      <c r="L26" s="66">
        <v>1983</v>
      </c>
      <c r="M26" s="66">
        <v>-1502</v>
      </c>
      <c r="N26" s="67"/>
      <c r="O26" s="66">
        <v>51</v>
      </c>
      <c r="P26" s="66">
        <v>104</v>
      </c>
      <c r="Q26" s="66">
        <v>130</v>
      </c>
      <c r="R26" s="66">
        <v>20</v>
      </c>
      <c r="S26" s="66">
        <v>213</v>
      </c>
      <c r="T26" s="66">
        <v>393</v>
      </c>
      <c r="U26" s="66">
        <v>-648</v>
      </c>
      <c r="V26" s="66">
        <v>1125</v>
      </c>
      <c r="W26" s="66">
        <v>316</v>
      </c>
      <c r="X26" s="66">
        <v>-660</v>
      </c>
      <c r="Y26" s="66">
        <v>39</v>
      </c>
      <c r="Z26" s="66">
        <v>95</v>
      </c>
      <c r="AA26" s="66">
        <v>-33</v>
      </c>
      <c r="AB26" s="66">
        <v>145</v>
      </c>
      <c r="AC26" s="66">
        <v>257</v>
      </c>
      <c r="AD26" s="66">
        <v>310</v>
      </c>
      <c r="AE26" s="66">
        <v>803</v>
      </c>
      <c r="AF26" s="66">
        <v>-122</v>
      </c>
      <c r="AG26" s="66">
        <v>-52</v>
      </c>
      <c r="AH26" s="66">
        <v>395</v>
      </c>
      <c r="AI26" s="66">
        <v>-217</v>
      </c>
      <c r="AJ26" s="66">
        <v>69</v>
      </c>
      <c r="AK26" s="66">
        <v>-134</v>
      </c>
      <c r="AL26" s="66">
        <v>-399</v>
      </c>
      <c r="AM26" s="66">
        <v>-1114</v>
      </c>
      <c r="AN26" s="66">
        <v>458</v>
      </c>
      <c r="AO26" s="66">
        <v>1121</v>
      </c>
      <c r="AP26" s="66">
        <v>1520</v>
      </c>
      <c r="AQ26" s="66">
        <v>-46</v>
      </c>
      <c r="AR26" s="66">
        <v>144</v>
      </c>
      <c r="AS26" s="66">
        <v>384</v>
      </c>
      <c r="AT26" s="66">
        <v>701</v>
      </c>
      <c r="AU26" s="66">
        <v>6698</v>
      </c>
      <c r="AV26" s="66">
        <v>-3776</v>
      </c>
      <c r="AW26" s="66">
        <v>651</v>
      </c>
      <c r="AX26" s="66">
        <v>2190</v>
      </c>
      <c r="AY26" s="66">
        <v>-113</v>
      </c>
      <c r="AZ26" s="66">
        <v>352</v>
      </c>
      <c r="BA26" s="66">
        <v>169</v>
      </c>
      <c r="BB26" s="66">
        <v>1576</v>
      </c>
      <c r="BC26" s="66">
        <v>-739</v>
      </c>
      <c r="BD26" s="66">
        <v>-834</v>
      </c>
      <c r="BE26" s="66">
        <v>-773</v>
      </c>
      <c r="BF26" s="66">
        <v>845</v>
      </c>
    </row>
    <row r="27" spans="1:58" ht="12" customHeight="1" x14ac:dyDescent="0.2">
      <c r="A27" s="75"/>
      <c r="B27" s="51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</row>
    <row r="28" spans="1:58" ht="12" customHeight="1" x14ac:dyDescent="0.2">
      <c r="A28" s="77"/>
      <c r="B28" s="72" t="s">
        <v>113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ht="12" customHeight="1" x14ac:dyDescent="0.2">
      <c r="A29" s="75" t="s">
        <v>114</v>
      </c>
      <c r="B29" s="51" t="s">
        <v>115</v>
      </c>
      <c r="C29" s="70">
        <v>7612</v>
      </c>
      <c r="D29" s="70">
        <v>7993</v>
      </c>
      <c r="E29" s="70">
        <v>7945</v>
      </c>
      <c r="F29" s="70">
        <v>4708</v>
      </c>
      <c r="G29" s="70">
        <v>3480</v>
      </c>
      <c r="H29" s="70">
        <v>5502</v>
      </c>
      <c r="I29" s="70">
        <v>8638</v>
      </c>
      <c r="J29" s="70">
        <v>7155</v>
      </c>
      <c r="K29" s="70">
        <v>8260</v>
      </c>
      <c r="L29" s="70">
        <v>9975</v>
      </c>
      <c r="M29" s="70">
        <v>10252</v>
      </c>
      <c r="N29" s="60"/>
      <c r="O29" s="70">
        <v>1201</v>
      </c>
      <c r="P29" s="70">
        <v>3281</v>
      </c>
      <c r="Q29" s="70">
        <v>1465</v>
      </c>
      <c r="R29" s="70">
        <v>1665</v>
      </c>
      <c r="S29" s="70">
        <v>1395</v>
      </c>
      <c r="T29" s="70">
        <v>3762</v>
      </c>
      <c r="U29" s="70">
        <v>1583</v>
      </c>
      <c r="V29" s="70">
        <v>1253</v>
      </c>
      <c r="W29" s="70">
        <v>1218</v>
      </c>
      <c r="X29" s="70">
        <v>3874</v>
      </c>
      <c r="Y29" s="70">
        <v>1453</v>
      </c>
      <c r="Z29" s="70">
        <v>1400</v>
      </c>
      <c r="AA29" s="70">
        <v>1094</v>
      </c>
      <c r="AB29" s="70">
        <v>2328</v>
      </c>
      <c r="AC29" s="70">
        <v>723</v>
      </c>
      <c r="AD29" s="70">
        <v>563</v>
      </c>
      <c r="AE29" s="70">
        <v>409</v>
      </c>
      <c r="AF29" s="70">
        <v>1440</v>
      </c>
      <c r="AG29" s="70">
        <v>812</v>
      </c>
      <c r="AH29" s="70">
        <v>819</v>
      </c>
      <c r="AI29" s="70">
        <v>613</v>
      </c>
      <c r="AJ29" s="70">
        <v>1313</v>
      </c>
      <c r="AK29" s="70">
        <v>2887</v>
      </c>
      <c r="AL29" s="70">
        <v>688</v>
      </c>
      <c r="AM29" s="70">
        <v>638</v>
      </c>
      <c r="AN29" s="70">
        <v>2367</v>
      </c>
      <c r="AO29" s="70">
        <v>4938</v>
      </c>
      <c r="AP29" s="70">
        <v>694</v>
      </c>
      <c r="AQ29" s="70">
        <v>550</v>
      </c>
      <c r="AR29" s="70">
        <v>1389</v>
      </c>
      <c r="AS29" s="70">
        <v>4401</v>
      </c>
      <c r="AT29" s="70">
        <v>815</v>
      </c>
      <c r="AU29" s="70">
        <v>873</v>
      </c>
      <c r="AV29" s="70">
        <v>1451</v>
      </c>
      <c r="AW29" s="70">
        <v>4880</v>
      </c>
      <c r="AX29" s="70">
        <v>1057</v>
      </c>
      <c r="AY29" s="70">
        <v>1127</v>
      </c>
      <c r="AZ29" s="70">
        <v>2003</v>
      </c>
      <c r="BA29" s="70">
        <v>5542</v>
      </c>
      <c r="BB29" s="70">
        <v>1303</v>
      </c>
      <c r="BC29" s="70">
        <v>1180</v>
      </c>
      <c r="BD29" s="70">
        <v>1950</v>
      </c>
      <c r="BE29" s="70">
        <v>5942</v>
      </c>
      <c r="BF29" s="70">
        <v>1179</v>
      </c>
    </row>
    <row r="30" spans="1:58" ht="12" customHeight="1" x14ac:dyDescent="0.2">
      <c r="A30" s="76" t="s">
        <v>116</v>
      </c>
      <c r="B30" s="72" t="s">
        <v>117</v>
      </c>
      <c r="C30" s="66">
        <v>8457</v>
      </c>
      <c r="D30" s="66">
        <v>9328</v>
      </c>
      <c r="E30" s="66">
        <v>10631</v>
      </c>
      <c r="F30" s="66">
        <v>8656</v>
      </c>
      <c r="G30" s="66">
        <v>5644</v>
      </c>
      <c r="H30" s="66">
        <v>6278</v>
      </c>
      <c r="I30" s="66">
        <v>7226</v>
      </c>
      <c r="J30" s="66">
        <v>7722</v>
      </c>
      <c r="K30" s="66">
        <v>8531</v>
      </c>
      <c r="L30" s="66">
        <v>9013</v>
      </c>
      <c r="M30" s="66">
        <v>9100</v>
      </c>
      <c r="N30" s="67"/>
      <c r="O30" s="66">
        <v>2458</v>
      </c>
      <c r="P30" s="66">
        <v>1839</v>
      </c>
      <c r="Q30" s="66">
        <v>2479</v>
      </c>
      <c r="R30" s="66">
        <v>1681</v>
      </c>
      <c r="S30" s="66">
        <v>2589</v>
      </c>
      <c r="T30" s="66">
        <v>1998</v>
      </c>
      <c r="U30" s="66">
        <v>2561</v>
      </c>
      <c r="V30" s="66">
        <v>2180</v>
      </c>
      <c r="W30" s="66">
        <v>2761</v>
      </c>
      <c r="X30" s="66">
        <v>2323</v>
      </c>
      <c r="Y30" s="66">
        <v>3121</v>
      </c>
      <c r="Z30" s="66">
        <v>2426</v>
      </c>
      <c r="AA30" s="66">
        <v>2699</v>
      </c>
      <c r="AB30" s="66">
        <v>3175</v>
      </c>
      <c r="AC30" s="66">
        <v>1773</v>
      </c>
      <c r="AD30" s="66">
        <v>1010</v>
      </c>
      <c r="AE30" s="66">
        <v>1700</v>
      </c>
      <c r="AF30" s="66">
        <v>1203</v>
      </c>
      <c r="AG30" s="66">
        <v>1752</v>
      </c>
      <c r="AH30" s="66">
        <v>989</v>
      </c>
      <c r="AI30" s="66">
        <v>1700</v>
      </c>
      <c r="AJ30" s="66">
        <v>1582</v>
      </c>
      <c r="AK30" s="66">
        <v>2035</v>
      </c>
      <c r="AL30" s="66">
        <v>961</v>
      </c>
      <c r="AM30" s="66">
        <v>2266</v>
      </c>
      <c r="AN30" s="66">
        <v>1526</v>
      </c>
      <c r="AO30" s="66">
        <v>2284</v>
      </c>
      <c r="AP30" s="66">
        <v>1150</v>
      </c>
      <c r="AQ30" s="66">
        <v>2627</v>
      </c>
      <c r="AR30" s="66">
        <v>1577</v>
      </c>
      <c r="AS30" s="66">
        <v>2341</v>
      </c>
      <c r="AT30" s="66">
        <v>1177</v>
      </c>
      <c r="AU30" s="66">
        <v>2939</v>
      </c>
      <c r="AV30" s="66">
        <v>1740</v>
      </c>
      <c r="AW30" s="66">
        <v>2427</v>
      </c>
      <c r="AX30" s="66">
        <v>1426</v>
      </c>
      <c r="AY30" s="66">
        <v>3114</v>
      </c>
      <c r="AZ30" s="66">
        <v>1933</v>
      </c>
      <c r="BA30" s="66">
        <v>2589</v>
      </c>
      <c r="BB30" s="66">
        <v>1377</v>
      </c>
      <c r="BC30" s="66">
        <v>2992</v>
      </c>
      <c r="BD30" s="66">
        <v>1991</v>
      </c>
      <c r="BE30" s="66">
        <v>2568</v>
      </c>
      <c r="BF30" s="66">
        <v>1549</v>
      </c>
    </row>
    <row r="31" spans="1:58" ht="12" customHeight="1" x14ac:dyDescent="0.2">
      <c r="A31" s="75" t="s">
        <v>118</v>
      </c>
      <c r="B31" s="51" t="s">
        <v>119</v>
      </c>
      <c r="C31" s="70">
        <v>1078</v>
      </c>
      <c r="D31" s="70">
        <v>874</v>
      </c>
      <c r="E31" s="70">
        <v>559</v>
      </c>
      <c r="F31" s="70">
        <v>405</v>
      </c>
      <c r="G31" s="70">
        <v>311</v>
      </c>
      <c r="H31" s="70">
        <v>320</v>
      </c>
      <c r="I31" s="70">
        <v>276</v>
      </c>
      <c r="J31" s="70">
        <v>256</v>
      </c>
      <c r="K31" s="70">
        <v>339</v>
      </c>
      <c r="L31" s="70">
        <v>311</v>
      </c>
      <c r="M31" s="70">
        <v>210</v>
      </c>
      <c r="N31" s="60"/>
      <c r="O31" s="70">
        <v>525</v>
      </c>
      <c r="P31" s="70">
        <v>241</v>
      </c>
      <c r="Q31" s="70">
        <v>191</v>
      </c>
      <c r="R31" s="70">
        <v>121</v>
      </c>
      <c r="S31" s="70">
        <v>241</v>
      </c>
      <c r="T31" s="70">
        <v>72</v>
      </c>
      <c r="U31" s="70">
        <v>230</v>
      </c>
      <c r="V31" s="70">
        <v>331</v>
      </c>
      <c r="W31" s="70">
        <v>155</v>
      </c>
      <c r="X31" s="70">
        <v>176</v>
      </c>
      <c r="Y31" s="70">
        <v>150</v>
      </c>
      <c r="Z31" s="70">
        <v>78</v>
      </c>
      <c r="AA31" s="70">
        <v>108</v>
      </c>
      <c r="AB31" s="70">
        <v>147</v>
      </c>
      <c r="AC31" s="70">
        <v>124</v>
      </c>
      <c r="AD31" s="70">
        <v>26</v>
      </c>
      <c r="AE31" s="70">
        <v>87</v>
      </c>
      <c r="AF31" s="70">
        <v>71</v>
      </c>
      <c r="AG31" s="70">
        <v>79</v>
      </c>
      <c r="AH31" s="70">
        <v>74</v>
      </c>
      <c r="AI31" s="70">
        <v>78</v>
      </c>
      <c r="AJ31" s="70">
        <v>76</v>
      </c>
      <c r="AK31" s="70">
        <v>84</v>
      </c>
      <c r="AL31" s="70">
        <v>82</v>
      </c>
      <c r="AM31" s="70">
        <v>75</v>
      </c>
      <c r="AN31" s="70">
        <v>40</v>
      </c>
      <c r="AO31" s="70">
        <v>41</v>
      </c>
      <c r="AP31" s="70">
        <v>120</v>
      </c>
      <c r="AQ31" s="70">
        <v>34</v>
      </c>
      <c r="AR31" s="70">
        <v>46</v>
      </c>
      <c r="AS31" s="70">
        <v>41</v>
      </c>
      <c r="AT31" s="70">
        <v>136</v>
      </c>
      <c r="AU31" s="70">
        <v>86</v>
      </c>
      <c r="AV31" s="70">
        <v>63</v>
      </c>
      <c r="AW31" s="70">
        <v>74</v>
      </c>
      <c r="AX31" s="70">
        <v>115</v>
      </c>
      <c r="AY31" s="70">
        <v>58</v>
      </c>
      <c r="AZ31" s="70">
        <v>62</v>
      </c>
      <c r="BA31" s="70">
        <v>61</v>
      </c>
      <c r="BB31" s="70">
        <v>130</v>
      </c>
      <c r="BC31" s="70">
        <v>56</v>
      </c>
      <c r="BD31" s="70">
        <v>55</v>
      </c>
      <c r="BE31" s="70">
        <v>49</v>
      </c>
      <c r="BF31" s="70">
        <v>50</v>
      </c>
    </row>
    <row r="32" spans="1:58" ht="12" customHeight="1" x14ac:dyDescent="0.2">
      <c r="A32" s="76" t="s">
        <v>120</v>
      </c>
      <c r="B32" s="61" t="s">
        <v>121</v>
      </c>
      <c r="C32" s="66">
        <v>1210</v>
      </c>
      <c r="D32" s="66">
        <v>3847</v>
      </c>
      <c r="E32" s="66">
        <v>2237</v>
      </c>
      <c r="F32" s="66">
        <v>1301</v>
      </c>
      <c r="G32" s="66">
        <v>1197</v>
      </c>
      <c r="H32" s="66">
        <v>998</v>
      </c>
      <c r="I32" s="66">
        <v>635</v>
      </c>
      <c r="J32" s="66">
        <v>644</v>
      </c>
      <c r="K32" s="66">
        <v>588</v>
      </c>
      <c r="L32" s="66">
        <v>459</v>
      </c>
      <c r="M32" s="66">
        <v>496</v>
      </c>
      <c r="N32" s="67"/>
      <c r="O32" s="66">
        <v>326</v>
      </c>
      <c r="P32" s="66">
        <v>288</v>
      </c>
      <c r="Q32" s="66">
        <v>309</v>
      </c>
      <c r="R32" s="66">
        <v>287</v>
      </c>
      <c r="S32" s="66">
        <v>523</v>
      </c>
      <c r="T32" s="66">
        <v>748</v>
      </c>
      <c r="U32" s="66">
        <v>1111</v>
      </c>
      <c r="V32" s="66">
        <v>1465</v>
      </c>
      <c r="W32" s="66">
        <v>591</v>
      </c>
      <c r="X32" s="66">
        <v>535</v>
      </c>
      <c r="Y32" s="66">
        <v>585</v>
      </c>
      <c r="Z32" s="66">
        <v>525</v>
      </c>
      <c r="AA32" s="66">
        <v>386</v>
      </c>
      <c r="AB32" s="66">
        <v>329</v>
      </c>
      <c r="AC32" s="66">
        <v>285</v>
      </c>
      <c r="AD32" s="66">
        <v>301</v>
      </c>
      <c r="AE32" s="66">
        <v>329</v>
      </c>
      <c r="AF32" s="66">
        <v>242</v>
      </c>
      <c r="AG32" s="66">
        <v>230</v>
      </c>
      <c r="AH32" s="66">
        <v>396</v>
      </c>
      <c r="AI32" s="66">
        <v>261</v>
      </c>
      <c r="AJ32" s="66">
        <v>275</v>
      </c>
      <c r="AK32" s="66">
        <v>239</v>
      </c>
      <c r="AL32" s="66">
        <v>222</v>
      </c>
      <c r="AM32" s="66">
        <v>185</v>
      </c>
      <c r="AN32" s="66">
        <v>156</v>
      </c>
      <c r="AO32" s="66">
        <v>148</v>
      </c>
      <c r="AP32" s="66">
        <v>147</v>
      </c>
      <c r="AQ32" s="66">
        <v>159</v>
      </c>
      <c r="AR32" s="66">
        <v>123</v>
      </c>
      <c r="AS32" s="66">
        <v>133</v>
      </c>
      <c r="AT32" s="66">
        <v>228</v>
      </c>
      <c r="AU32" s="66">
        <v>144</v>
      </c>
      <c r="AV32" s="66">
        <v>146</v>
      </c>
      <c r="AW32" s="66">
        <v>180</v>
      </c>
      <c r="AX32" s="66">
        <v>119</v>
      </c>
      <c r="AY32" s="66">
        <v>133</v>
      </c>
      <c r="AZ32" s="66">
        <v>111</v>
      </c>
      <c r="BA32" s="66">
        <v>112</v>
      </c>
      <c r="BB32" s="66">
        <v>103</v>
      </c>
      <c r="BC32" s="66">
        <v>116</v>
      </c>
      <c r="BD32" s="66">
        <v>105</v>
      </c>
      <c r="BE32" s="66">
        <v>148</v>
      </c>
      <c r="BF32" s="66">
        <v>128</v>
      </c>
    </row>
    <row r="33" spans="1:58" ht="12" customHeight="1" x14ac:dyDescent="0.2">
      <c r="A33" s="68"/>
      <c r="B33" s="51"/>
      <c r="C33" s="74" t="s">
        <v>97</v>
      </c>
      <c r="D33" s="74" t="s">
        <v>97</v>
      </c>
      <c r="E33" s="74" t="s">
        <v>97</v>
      </c>
      <c r="F33" s="74" t="s">
        <v>97</v>
      </c>
      <c r="G33" s="74" t="s">
        <v>97</v>
      </c>
      <c r="H33" s="74" t="s">
        <v>97</v>
      </c>
      <c r="I33" s="74" t="s">
        <v>97</v>
      </c>
      <c r="J33" s="74" t="s">
        <v>97</v>
      </c>
      <c r="K33" s="74" t="s">
        <v>97</v>
      </c>
      <c r="L33" s="74" t="s">
        <v>97</v>
      </c>
      <c r="M33" s="74" t="s">
        <v>97</v>
      </c>
      <c r="N33" s="60"/>
      <c r="O33" s="74" t="s">
        <v>97</v>
      </c>
      <c r="P33" s="74" t="s">
        <v>97</v>
      </c>
      <c r="Q33" s="74" t="s">
        <v>97</v>
      </c>
      <c r="R33" s="74" t="s">
        <v>97</v>
      </c>
      <c r="S33" s="74" t="s">
        <v>97</v>
      </c>
      <c r="T33" s="74" t="s">
        <v>97</v>
      </c>
      <c r="U33" s="74" t="s">
        <v>97</v>
      </c>
      <c r="V33" s="74" t="s">
        <v>97</v>
      </c>
      <c r="W33" s="74" t="s">
        <v>97</v>
      </c>
      <c r="X33" s="74" t="s">
        <v>97</v>
      </c>
      <c r="Y33" s="74" t="s">
        <v>97</v>
      </c>
      <c r="Z33" s="74" t="s">
        <v>97</v>
      </c>
      <c r="AA33" s="74" t="s">
        <v>97</v>
      </c>
      <c r="AB33" s="74" t="s">
        <v>97</v>
      </c>
      <c r="AC33" s="74" t="s">
        <v>97</v>
      </c>
      <c r="AD33" s="74" t="s">
        <v>97</v>
      </c>
      <c r="AE33" s="74" t="s">
        <v>97</v>
      </c>
      <c r="AF33" s="74" t="s">
        <v>97</v>
      </c>
      <c r="AG33" s="74" t="s">
        <v>97</v>
      </c>
      <c r="AH33" s="74" t="s">
        <v>97</v>
      </c>
      <c r="AI33" s="74" t="s">
        <v>97</v>
      </c>
      <c r="AJ33" s="74" t="s">
        <v>97</v>
      </c>
      <c r="AK33" s="74" t="s">
        <v>97</v>
      </c>
      <c r="AL33" s="74" t="s">
        <v>97</v>
      </c>
      <c r="AM33" s="74" t="s">
        <v>97</v>
      </c>
      <c r="AN33" s="74" t="s">
        <v>97</v>
      </c>
      <c r="AO33" s="74" t="s">
        <v>97</v>
      </c>
      <c r="AP33" s="74" t="s">
        <v>97</v>
      </c>
      <c r="AQ33" s="74" t="s">
        <v>97</v>
      </c>
      <c r="AR33" s="74" t="s">
        <v>97</v>
      </c>
      <c r="AS33" s="74" t="s">
        <v>97</v>
      </c>
      <c r="AT33" s="74" t="s">
        <v>97</v>
      </c>
      <c r="AU33" s="74" t="s">
        <v>97</v>
      </c>
      <c r="AV33" s="74" t="s">
        <v>97</v>
      </c>
      <c r="AW33" s="74" t="s">
        <v>97</v>
      </c>
      <c r="AX33" s="74" t="s">
        <v>97</v>
      </c>
      <c r="AY33" s="74" t="s">
        <v>97</v>
      </c>
      <c r="AZ33" s="74" t="s">
        <v>97</v>
      </c>
      <c r="BA33" s="74" t="s">
        <v>97</v>
      </c>
      <c r="BB33" s="74" t="s">
        <v>97</v>
      </c>
      <c r="BC33" s="74" t="s">
        <v>97</v>
      </c>
      <c r="BD33" s="74" t="s">
        <v>97</v>
      </c>
      <c r="BE33" s="74" t="s">
        <v>97</v>
      </c>
      <c r="BF33" s="74" t="s">
        <v>97</v>
      </c>
    </row>
    <row r="34" spans="1:58" ht="12" customHeight="1" x14ac:dyDescent="0.2">
      <c r="A34" s="76">
        <v>4</v>
      </c>
      <c r="B34" s="72" t="s">
        <v>122</v>
      </c>
      <c r="C34" s="66">
        <v>18357</v>
      </c>
      <c r="D34" s="66">
        <v>22041</v>
      </c>
      <c r="E34" s="66">
        <v>21372</v>
      </c>
      <c r="F34" s="66">
        <v>15070</v>
      </c>
      <c r="G34" s="66">
        <v>10631</v>
      </c>
      <c r="H34" s="66">
        <v>13097</v>
      </c>
      <c r="I34" s="66">
        <v>16775</v>
      </c>
      <c r="J34" s="66">
        <v>15777</v>
      </c>
      <c r="K34" s="66">
        <v>17719</v>
      </c>
      <c r="L34" s="66">
        <v>19758</v>
      </c>
      <c r="M34" s="66">
        <v>20058</v>
      </c>
      <c r="N34" s="67"/>
      <c r="O34" s="66">
        <v>4510</v>
      </c>
      <c r="P34" s="66">
        <v>5649</v>
      </c>
      <c r="Q34" s="66">
        <v>4444</v>
      </c>
      <c r="R34" s="66">
        <v>3754</v>
      </c>
      <c r="S34" s="66">
        <v>4748</v>
      </c>
      <c r="T34" s="66">
        <v>6581</v>
      </c>
      <c r="U34" s="66">
        <v>5484</v>
      </c>
      <c r="V34" s="66">
        <v>5228</v>
      </c>
      <c r="W34" s="66">
        <v>4726</v>
      </c>
      <c r="X34" s="66">
        <v>6909</v>
      </c>
      <c r="Y34" s="66">
        <v>5309</v>
      </c>
      <c r="Z34" s="66">
        <v>4428</v>
      </c>
      <c r="AA34" s="66">
        <v>4287</v>
      </c>
      <c r="AB34" s="66">
        <v>5979</v>
      </c>
      <c r="AC34" s="66">
        <v>2904</v>
      </c>
      <c r="AD34" s="66">
        <v>1899</v>
      </c>
      <c r="AE34" s="66">
        <v>2525</v>
      </c>
      <c r="AF34" s="66">
        <v>2956</v>
      </c>
      <c r="AG34" s="66">
        <v>2873</v>
      </c>
      <c r="AH34" s="66">
        <v>2278</v>
      </c>
      <c r="AI34" s="66">
        <v>2653</v>
      </c>
      <c r="AJ34" s="66">
        <v>3246</v>
      </c>
      <c r="AK34" s="66">
        <v>5245</v>
      </c>
      <c r="AL34" s="66">
        <v>1953</v>
      </c>
      <c r="AM34" s="66">
        <v>3164</v>
      </c>
      <c r="AN34" s="66">
        <v>4089</v>
      </c>
      <c r="AO34" s="66">
        <v>7411</v>
      </c>
      <c r="AP34" s="66">
        <v>2111</v>
      </c>
      <c r="AQ34" s="66">
        <v>3371</v>
      </c>
      <c r="AR34" s="66">
        <v>3134</v>
      </c>
      <c r="AS34" s="66">
        <v>6916</v>
      </c>
      <c r="AT34" s="66">
        <v>2356</v>
      </c>
      <c r="AU34" s="66">
        <v>4041</v>
      </c>
      <c r="AV34" s="66">
        <v>3400</v>
      </c>
      <c r="AW34" s="66">
        <v>7561</v>
      </c>
      <c r="AX34" s="66">
        <v>2717</v>
      </c>
      <c r="AY34" s="66">
        <v>4431</v>
      </c>
      <c r="AZ34" s="66">
        <v>4108</v>
      </c>
      <c r="BA34" s="66">
        <v>8305</v>
      </c>
      <c r="BB34" s="66">
        <v>2914</v>
      </c>
      <c r="BC34" s="66">
        <v>4344</v>
      </c>
      <c r="BD34" s="66">
        <v>4100</v>
      </c>
      <c r="BE34" s="66">
        <v>8707</v>
      </c>
      <c r="BF34" s="66">
        <v>2907</v>
      </c>
    </row>
    <row r="35" spans="1:58" ht="12" customHeight="1" x14ac:dyDescent="0.2">
      <c r="A35" s="78"/>
      <c r="B35" s="7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</row>
    <row r="36" spans="1:58" ht="12" customHeight="1" x14ac:dyDescent="0.2">
      <c r="A36" s="77"/>
      <c r="B36" s="72" t="s">
        <v>123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</row>
    <row r="37" spans="1:58" ht="12" customHeight="1" x14ac:dyDescent="0.2">
      <c r="A37" s="75" t="s">
        <v>124</v>
      </c>
      <c r="B37" s="51" t="s">
        <v>125</v>
      </c>
      <c r="C37" s="70">
        <v>547</v>
      </c>
      <c r="D37" s="70">
        <v>1348</v>
      </c>
      <c r="E37" s="70">
        <v>1135</v>
      </c>
      <c r="F37" s="70">
        <v>332</v>
      </c>
      <c r="G37" s="70">
        <v>343</v>
      </c>
      <c r="H37" s="70">
        <v>174</v>
      </c>
      <c r="I37" s="70">
        <v>106</v>
      </c>
      <c r="J37" s="70">
        <v>47</v>
      </c>
      <c r="K37" s="70">
        <v>143</v>
      </c>
      <c r="L37" s="70">
        <v>398</v>
      </c>
      <c r="M37" s="70">
        <v>564</v>
      </c>
      <c r="N37" s="60"/>
      <c r="O37" s="70">
        <v>96</v>
      </c>
      <c r="P37" s="70">
        <v>112</v>
      </c>
      <c r="Q37" s="70">
        <v>109</v>
      </c>
      <c r="R37" s="70">
        <v>230</v>
      </c>
      <c r="S37" s="70">
        <v>271</v>
      </c>
      <c r="T37" s="70">
        <v>304</v>
      </c>
      <c r="U37" s="70">
        <v>373</v>
      </c>
      <c r="V37" s="70">
        <v>400</v>
      </c>
      <c r="W37" s="70">
        <v>357</v>
      </c>
      <c r="X37" s="70">
        <v>284</v>
      </c>
      <c r="Y37" s="70">
        <v>318</v>
      </c>
      <c r="Z37" s="70">
        <v>176</v>
      </c>
      <c r="AA37" s="70">
        <v>144</v>
      </c>
      <c r="AB37" s="70">
        <v>72</v>
      </c>
      <c r="AC37" s="70">
        <v>57</v>
      </c>
      <c r="AD37" s="70">
        <v>59</v>
      </c>
      <c r="AE37" s="70">
        <v>98</v>
      </c>
      <c r="AF37" s="70">
        <v>140</v>
      </c>
      <c r="AG37" s="70">
        <v>44</v>
      </c>
      <c r="AH37" s="70">
        <v>62</v>
      </c>
      <c r="AI37" s="70">
        <v>62</v>
      </c>
      <c r="AJ37" s="70">
        <v>41</v>
      </c>
      <c r="AK37" s="70">
        <v>35</v>
      </c>
      <c r="AL37" s="70">
        <v>37</v>
      </c>
      <c r="AM37" s="70">
        <v>32</v>
      </c>
      <c r="AN37" s="70">
        <v>29</v>
      </c>
      <c r="AO37" s="70">
        <v>34</v>
      </c>
      <c r="AP37" s="70">
        <v>11</v>
      </c>
      <c r="AQ37" s="70">
        <v>8</v>
      </c>
      <c r="AR37" s="70">
        <v>8</v>
      </c>
      <c r="AS37" s="70">
        <v>5</v>
      </c>
      <c r="AT37" s="70">
        <v>26</v>
      </c>
      <c r="AU37" s="70">
        <v>7</v>
      </c>
      <c r="AV37" s="70">
        <v>9</v>
      </c>
      <c r="AW37" s="70">
        <v>9</v>
      </c>
      <c r="AX37" s="70">
        <v>119</v>
      </c>
      <c r="AY37" s="70">
        <v>234</v>
      </c>
      <c r="AZ37" s="70">
        <v>71</v>
      </c>
      <c r="BA37" s="70">
        <v>63</v>
      </c>
      <c r="BB37" s="70">
        <v>29</v>
      </c>
      <c r="BC37" s="70">
        <v>234</v>
      </c>
      <c r="BD37" s="70">
        <v>157</v>
      </c>
      <c r="BE37" s="70">
        <v>97</v>
      </c>
      <c r="BF37" s="70">
        <v>77</v>
      </c>
    </row>
    <row r="38" spans="1:58" ht="12" customHeight="1" x14ac:dyDescent="0.2">
      <c r="A38" s="76" t="s">
        <v>126</v>
      </c>
      <c r="B38" s="72" t="s">
        <v>127</v>
      </c>
      <c r="C38" s="66">
        <v>1339</v>
      </c>
      <c r="D38" s="66">
        <v>1155</v>
      </c>
      <c r="E38" s="66">
        <v>1151</v>
      </c>
      <c r="F38" s="66">
        <v>932</v>
      </c>
      <c r="G38" s="66">
        <v>1230</v>
      </c>
      <c r="H38" s="66">
        <v>1411</v>
      </c>
      <c r="I38" s="66">
        <v>1528</v>
      </c>
      <c r="J38" s="66">
        <v>1613</v>
      </c>
      <c r="K38" s="66">
        <v>1719</v>
      </c>
      <c r="L38" s="66">
        <v>2978</v>
      </c>
      <c r="M38" s="66">
        <v>2877</v>
      </c>
      <c r="N38" s="67"/>
      <c r="O38" s="66">
        <v>220</v>
      </c>
      <c r="P38" s="66">
        <v>239</v>
      </c>
      <c r="Q38" s="66">
        <v>215</v>
      </c>
      <c r="R38" s="66">
        <v>665</v>
      </c>
      <c r="S38" s="66">
        <v>213</v>
      </c>
      <c r="T38" s="66">
        <v>294</v>
      </c>
      <c r="U38" s="66">
        <v>267</v>
      </c>
      <c r="V38" s="66">
        <v>381</v>
      </c>
      <c r="W38" s="66">
        <v>271</v>
      </c>
      <c r="X38" s="66">
        <v>250</v>
      </c>
      <c r="Y38" s="66">
        <v>257</v>
      </c>
      <c r="Z38" s="66">
        <v>372</v>
      </c>
      <c r="AA38" s="66">
        <v>199</v>
      </c>
      <c r="AB38" s="66">
        <v>201</v>
      </c>
      <c r="AC38" s="66">
        <v>194</v>
      </c>
      <c r="AD38" s="66">
        <v>339</v>
      </c>
      <c r="AE38" s="66">
        <v>267</v>
      </c>
      <c r="AF38" s="66">
        <v>276</v>
      </c>
      <c r="AG38" s="66">
        <v>287</v>
      </c>
      <c r="AH38" s="66">
        <v>400</v>
      </c>
      <c r="AI38" s="66">
        <v>291</v>
      </c>
      <c r="AJ38" s="66">
        <v>408</v>
      </c>
      <c r="AK38" s="66">
        <v>356</v>
      </c>
      <c r="AL38" s="66">
        <v>357</v>
      </c>
      <c r="AM38" s="66">
        <v>332</v>
      </c>
      <c r="AN38" s="66">
        <v>367</v>
      </c>
      <c r="AO38" s="66">
        <v>394</v>
      </c>
      <c r="AP38" s="66">
        <v>436</v>
      </c>
      <c r="AQ38" s="66">
        <v>419</v>
      </c>
      <c r="AR38" s="66">
        <v>319</v>
      </c>
      <c r="AS38" s="66">
        <v>407</v>
      </c>
      <c r="AT38" s="66">
        <v>468</v>
      </c>
      <c r="AU38" s="66">
        <v>358</v>
      </c>
      <c r="AV38" s="66">
        <v>419</v>
      </c>
      <c r="AW38" s="66">
        <v>421</v>
      </c>
      <c r="AX38" s="66">
        <v>522</v>
      </c>
      <c r="AY38" s="66">
        <v>694</v>
      </c>
      <c r="AZ38" s="66">
        <v>767</v>
      </c>
      <c r="BA38" s="66">
        <v>741</v>
      </c>
      <c r="BB38" s="66">
        <v>777</v>
      </c>
      <c r="BC38" s="66">
        <v>694</v>
      </c>
      <c r="BD38" s="66">
        <v>759</v>
      </c>
      <c r="BE38" s="66">
        <v>665</v>
      </c>
      <c r="BF38" s="66">
        <v>759</v>
      </c>
    </row>
    <row r="39" spans="1:58" ht="12" customHeight="1" x14ac:dyDescent="0.2">
      <c r="A39" s="68"/>
      <c r="B39" s="51"/>
      <c r="C39" s="74" t="s">
        <v>97</v>
      </c>
      <c r="D39" s="74" t="s">
        <v>97</v>
      </c>
      <c r="E39" s="74" t="s">
        <v>97</v>
      </c>
      <c r="F39" s="74" t="s">
        <v>97</v>
      </c>
      <c r="G39" s="74" t="s">
        <v>97</v>
      </c>
      <c r="H39" s="74" t="s">
        <v>97</v>
      </c>
      <c r="I39" s="74" t="s">
        <v>97</v>
      </c>
      <c r="J39" s="74" t="s">
        <v>97</v>
      </c>
      <c r="K39" s="74" t="s">
        <v>97</v>
      </c>
      <c r="L39" s="74" t="s">
        <v>97</v>
      </c>
      <c r="M39" s="74" t="s">
        <v>97</v>
      </c>
      <c r="N39" s="60"/>
      <c r="O39" s="74" t="s">
        <v>97</v>
      </c>
      <c r="P39" s="74" t="s">
        <v>97</v>
      </c>
      <c r="Q39" s="74" t="s">
        <v>97</v>
      </c>
      <c r="R39" s="74" t="s">
        <v>97</v>
      </c>
      <c r="S39" s="74" t="s">
        <v>97</v>
      </c>
      <c r="T39" s="74" t="s">
        <v>97</v>
      </c>
      <c r="U39" s="74" t="s">
        <v>97</v>
      </c>
      <c r="V39" s="74" t="s">
        <v>97</v>
      </c>
      <c r="W39" s="74" t="s">
        <v>97</v>
      </c>
      <c r="X39" s="74" t="s">
        <v>97</v>
      </c>
      <c r="Y39" s="74" t="s">
        <v>97</v>
      </c>
      <c r="Z39" s="74" t="s">
        <v>97</v>
      </c>
      <c r="AA39" s="74" t="s">
        <v>97</v>
      </c>
      <c r="AB39" s="74" t="s">
        <v>97</v>
      </c>
      <c r="AC39" s="74" t="s">
        <v>97</v>
      </c>
      <c r="AD39" s="74" t="s">
        <v>97</v>
      </c>
      <c r="AE39" s="74" t="s">
        <v>97</v>
      </c>
      <c r="AF39" s="74" t="s">
        <v>97</v>
      </c>
      <c r="AG39" s="74" t="s">
        <v>97</v>
      </c>
      <c r="AH39" s="74" t="s">
        <v>97</v>
      </c>
      <c r="AI39" s="74" t="s">
        <v>97</v>
      </c>
      <c r="AJ39" s="74" t="s">
        <v>97</v>
      </c>
      <c r="AK39" s="74" t="s">
        <v>97</v>
      </c>
      <c r="AL39" s="74" t="s">
        <v>97</v>
      </c>
      <c r="AM39" s="74" t="s">
        <v>97</v>
      </c>
      <c r="AN39" s="74" t="s">
        <v>97</v>
      </c>
      <c r="AO39" s="74" t="s">
        <v>97</v>
      </c>
      <c r="AP39" s="74" t="s">
        <v>97</v>
      </c>
      <c r="AQ39" s="74" t="s">
        <v>97</v>
      </c>
      <c r="AR39" s="74" t="s">
        <v>97</v>
      </c>
      <c r="AS39" s="74" t="s">
        <v>97</v>
      </c>
      <c r="AT39" s="74" t="s">
        <v>97</v>
      </c>
      <c r="AU39" s="74" t="s">
        <v>97</v>
      </c>
      <c r="AV39" s="74" t="s">
        <v>97</v>
      </c>
      <c r="AW39" s="74" t="s">
        <v>97</v>
      </c>
      <c r="AX39" s="74" t="s">
        <v>97</v>
      </c>
      <c r="AY39" s="74" t="s">
        <v>97</v>
      </c>
      <c r="AZ39" s="74" t="s">
        <v>97</v>
      </c>
      <c r="BA39" s="74" t="s">
        <v>97</v>
      </c>
      <c r="BB39" s="74" t="s">
        <v>97</v>
      </c>
      <c r="BC39" s="74" t="s">
        <v>97</v>
      </c>
      <c r="BD39" s="74" t="s">
        <v>97</v>
      </c>
      <c r="BE39" s="74" t="s">
        <v>97</v>
      </c>
      <c r="BF39" s="74" t="s">
        <v>97</v>
      </c>
    </row>
    <row r="40" spans="1:58" ht="12" customHeight="1" x14ac:dyDescent="0.2">
      <c r="A40" s="76">
        <v>5</v>
      </c>
      <c r="B40" s="72" t="s">
        <v>128</v>
      </c>
      <c r="C40" s="66">
        <v>1886</v>
      </c>
      <c r="D40" s="66">
        <v>2501</v>
      </c>
      <c r="E40" s="66">
        <v>2286</v>
      </c>
      <c r="F40" s="66">
        <v>1264</v>
      </c>
      <c r="G40" s="66">
        <v>1573</v>
      </c>
      <c r="H40" s="66">
        <v>1585</v>
      </c>
      <c r="I40" s="66">
        <v>1635</v>
      </c>
      <c r="J40" s="66">
        <v>1660</v>
      </c>
      <c r="K40" s="66">
        <v>1863</v>
      </c>
      <c r="L40" s="66">
        <v>3376</v>
      </c>
      <c r="M40" s="66">
        <v>3442</v>
      </c>
      <c r="N40" s="67"/>
      <c r="O40" s="66">
        <v>316</v>
      </c>
      <c r="P40" s="66">
        <v>351</v>
      </c>
      <c r="Q40" s="66">
        <v>324</v>
      </c>
      <c r="R40" s="66">
        <v>895</v>
      </c>
      <c r="S40" s="66">
        <v>485</v>
      </c>
      <c r="T40" s="66">
        <v>597</v>
      </c>
      <c r="U40" s="66">
        <v>640</v>
      </c>
      <c r="V40" s="66">
        <v>779</v>
      </c>
      <c r="W40" s="66">
        <v>628</v>
      </c>
      <c r="X40" s="66">
        <v>534</v>
      </c>
      <c r="Y40" s="66">
        <v>575</v>
      </c>
      <c r="Z40" s="66">
        <v>548</v>
      </c>
      <c r="AA40" s="66">
        <v>343</v>
      </c>
      <c r="AB40" s="66">
        <v>273</v>
      </c>
      <c r="AC40" s="66">
        <v>250</v>
      </c>
      <c r="AD40" s="66">
        <v>398</v>
      </c>
      <c r="AE40" s="66">
        <v>365</v>
      </c>
      <c r="AF40" s="66">
        <v>416</v>
      </c>
      <c r="AG40" s="66">
        <v>331</v>
      </c>
      <c r="AH40" s="66">
        <v>461</v>
      </c>
      <c r="AI40" s="66">
        <v>353</v>
      </c>
      <c r="AJ40" s="66">
        <v>449</v>
      </c>
      <c r="AK40" s="66">
        <v>390</v>
      </c>
      <c r="AL40" s="66">
        <v>394</v>
      </c>
      <c r="AM40" s="66">
        <v>364</v>
      </c>
      <c r="AN40" s="66">
        <v>396</v>
      </c>
      <c r="AO40" s="66">
        <v>428</v>
      </c>
      <c r="AP40" s="66">
        <v>447</v>
      </c>
      <c r="AQ40" s="66">
        <v>427</v>
      </c>
      <c r="AR40" s="66">
        <v>327</v>
      </c>
      <c r="AS40" s="66">
        <v>412</v>
      </c>
      <c r="AT40" s="66">
        <v>494</v>
      </c>
      <c r="AU40" s="66">
        <v>365</v>
      </c>
      <c r="AV40" s="66">
        <v>428</v>
      </c>
      <c r="AW40" s="66">
        <v>430</v>
      </c>
      <c r="AX40" s="66">
        <v>640</v>
      </c>
      <c r="AY40" s="66">
        <v>928</v>
      </c>
      <c r="AZ40" s="66">
        <v>838</v>
      </c>
      <c r="BA40" s="66">
        <v>804</v>
      </c>
      <c r="BB40" s="66">
        <v>806</v>
      </c>
      <c r="BC40" s="66">
        <v>928</v>
      </c>
      <c r="BD40" s="66">
        <v>917</v>
      </c>
      <c r="BE40" s="66">
        <v>761</v>
      </c>
      <c r="BF40" s="66">
        <v>836</v>
      </c>
    </row>
    <row r="41" spans="1:58" ht="12" customHeight="1" x14ac:dyDescent="0.2">
      <c r="A41" s="75"/>
      <c r="B41" s="7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</row>
    <row r="42" spans="1:58" ht="12" customHeight="1" x14ac:dyDescent="0.2">
      <c r="A42" s="76">
        <v>6</v>
      </c>
      <c r="B42" s="72" t="s">
        <v>129</v>
      </c>
      <c r="C42" s="66">
        <v>1409</v>
      </c>
      <c r="D42" s="66">
        <v>1239</v>
      </c>
      <c r="E42" s="66">
        <v>1230</v>
      </c>
      <c r="F42" s="66">
        <v>856</v>
      </c>
      <c r="G42" s="66">
        <v>796</v>
      </c>
      <c r="H42" s="66">
        <v>1893</v>
      </c>
      <c r="I42" s="66">
        <v>491</v>
      </c>
      <c r="J42" s="66">
        <v>598</v>
      </c>
      <c r="K42" s="66">
        <v>1324</v>
      </c>
      <c r="L42" s="66">
        <v>364</v>
      </c>
      <c r="M42" s="66">
        <v>319</v>
      </c>
      <c r="N42" s="67"/>
      <c r="O42" s="66">
        <v>704</v>
      </c>
      <c r="P42" s="66">
        <v>218</v>
      </c>
      <c r="Q42" s="66">
        <v>146</v>
      </c>
      <c r="R42" s="66">
        <v>341</v>
      </c>
      <c r="S42" s="66">
        <v>126</v>
      </c>
      <c r="T42" s="66">
        <v>171</v>
      </c>
      <c r="U42" s="66">
        <v>171</v>
      </c>
      <c r="V42" s="66">
        <v>771</v>
      </c>
      <c r="W42" s="66">
        <v>232</v>
      </c>
      <c r="X42" s="66">
        <v>157</v>
      </c>
      <c r="Y42" s="66">
        <v>196</v>
      </c>
      <c r="Z42" s="66">
        <v>645</v>
      </c>
      <c r="AA42" s="66">
        <v>157</v>
      </c>
      <c r="AB42" s="66">
        <v>221</v>
      </c>
      <c r="AC42" s="66">
        <v>246</v>
      </c>
      <c r="AD42" s="66">
        <v>232</v>
      </c>
      <c r="AE42" s="66">
        <v>202</v>
      </c>
      <c r="AF42" s="66">
        <v>206</v>
      </c>
      <c r="AG42" s="66">
        <v>198</v>
      </c>
      <c r="AH42" s="66">
        <v>190</v>
      </c>
      <c r="AI42" s="66">
        <v>323</v>
      </c>
      <c r="AJ42" s="66">
        <v>353</v>
      </c>
      <c r="AK42" s="66">
        <v>500</v>
      </c>
      <c r="AL42" s="66">
        <v>717</v>
      </c>
      <c r="AM42" s="66">
        <v>100</v>
      </c>
      <c r="AN42" s="66">
        <v>96</v>
      </c>
      <c r="AO42" s="66">
        <v>95</v>
      </c>
      <c r="AP42" s="66">
        <v>200</v>
      </c>
      <c r="AQ42" s="66">
        <v>69</v>
      </c>
      <c r="AR42" s="66">
        <v>77</v>
      </c>
      <c r="AS42" s="66">
        <v>93</v>
      </c>
      <c r="AT42" s="66">
        <v>361</v>
      </c>
      <c r="AU42" s="66">
        <v>127</v>
      </c>
      <c r="AV42" s="66">
        <v>1046</v>
      </c>
      <c r="AW42" s="66">
        <v>37</v>
      </c>
      <c r="AX42" s="66">
        <v>114</v>
      </c>
      <c r="AY42" s="66">
        <v>67</v>
      </c>
      <c r="AZ42" s="66">
        <v>120</v>
      </c>
      <c r="BA42" s="66">
        <v>81</v>
      </c>
      <c r="BB42" s="66">
        <v>95</v>
      </c>
      <c r="BC42" s="66">
        <v>65</v>
      </c>
      <c r="BD42" s="66">
        <v>61</v>
      </c>
      <c r="BE42" s="66">
        <v>135</v>
      </c>
      <c r="BF42" s="66">
        <v>58</v>
      </c>
    </row>
    <row r="43" spans="1:58" ht="12" customHeight="1" x14ac:dyDescent="0.2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</row>
    <row r="44" spans="1:58" ht="12" customHeight="1" x14ac:dyDescent="0.2">
      <c r="A44" s="76"/>
      <c r="B44" s="72" t="s">
        <v>130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</row>
    <row r="45" spans="1:58" ht="12" customHeight="1" x14ac:dyDescent="0.2">
      <c r="A45" s="75" t="s">
        <v>131</v>
      </c>
      <c r="B45" s="51" t="s">
        <v>132</v>
      </c>
      <c r="C45" s="70">
        <v>366</v>
      </c>
      <c r="D45" s="70">
        <v>422</v>
      </c>
      <c r="E45" s="70">
        <v>123</v>
      </c>
      <c r="F45" s="70">
        <v>117</v>
      </c>
      <c r="G45" s="70">
        <v>95</v>
      </c>
      <c r="H45" s="70">
        <v>96</v>
      </c>
      <c r="I45" s="70">
        <v>91</v>
      </c>
      <c r="J45" s="70">
        <v>92</v>
      </c>
      <c r="K45" s="70">
        <v>90</v>
      </c>
      <c r="L45" s="70">
        <v>95</v>
      </c>
      <c r="M45" s="70">
        <v>94</v>
      </c>
      <c r="N45" s="60"/>
      <c r="O45" s="70">
        <v>106</v>
      </c>
      <c r="P45" s="70">
        <v>79</v>
      </c>
      <c r="Q45" s="70">
        <v>83</v>
      </c>
      <c r="R45" s="70">
        <v>98</v>
      </c>
      <c r="S45" s="70">
        <v>105</v>
      </c>
      <c r="T45" s="70">
        <v>105</v>
      </c>
      <c r="U45" s="70">
        <v>103</v>
      </c>
      <c r="V45" s="70">
        <v>109</v>
      </c>
      <c r="W45" s="70">
        <v>27</v>
      </c>
      <c r="X45" s="70">
        <v>36</v>
      </c>
      <c r="Y45" s="70">
        <v>28</v>
      </c>
      <c r="Z45" s="70">
        <v>33</v>
      </c>
      <c r="AA45" s="70">
        <v>27</v>
      </c>
      <c r="AB45" s="70">
        <v>27</v>
      </c>
      <c r="AC45" s="70">
        <v>30</v>
      </c>
      <c r="AD45" s="70">
        <v>33</v>
      </c>
      <c r="AE45" s="70">
        <v>25</v>
      </c>
      <c r="AF45" s="70">
        <v>23</v>
      </c>
      <c r="AG45" s="70">
        <v>21</v>
      </c>
      <c r="AH45" s="70">
        <v>26</v>
      </c>
      <c r="AI45" s="70">
        <v>22</v>
      </c>
      <c r="AJ45" s="70">
        <v>25</v>
      </c>
      <c r="AK45" s="70">
        <v>23</v>
      </c>
      <c r="AL45" s="70">
        <v>26</v>
      </c>
      <c r="AM45" s="70">
        <v>20</v>
      </c>
      <c r="AN45" s="70">
        <v>24</v>
      </c>
      <c r="AO45" s="70">
        <v>21</v>
      </c>
      <c r="AP45" s="70">
        <v>26</v>
      </c>
      <c r="AQ45" s="70">
        <v>21</v>
      </c>
      <c r="AR45" s="70">
        <v>23</v>
      </c>
      <c r="AS45" s="70">
        <v>22</v>
      </c>
      <c r="AT45" s="70">
        <v>26</v>
      </c>
      <c r="AU45" s="70">
        <v>20</v>
      </c>
      <c r="AV45" s="70">
        <v>23</v>
      </c>
      <c r="AW45" s="70">
        <v>21</v>
      </c>
      <c r="AX45" s="70">
        <v>26</v>
      </c>
      <c r="AY45" s="70">
        <v>23</v>
      </c>
      <c r="AZ45" s="70">
        <v>24</v>
      </c>
      <c r="BA45" s="70">
        <v>23</v>
      </c>
      <c r="BB45" s="70">
        <v>26</v>
      </c>
      <c r="BC45" s="70">
        <v>21</v>
      </c>
      <c r="BD45" s="70">
        <v>23</v>
      </c>
      <c r="BE45" s="70">
        <v>23</v>
      </c>
      <c r="BF45" s="70">
        <v>27</v>
      </c>
    </row>
    <row r="46" spans="1:58" ht="12" customHeight="1" x14ac:dyDescent="0.2">
      <c r="A46" s="76" t="s">
        <v>133</v>
      </c>
      <c r="B46" s="72" t="s">
        <v>134</v>
      </c>
      <c r="C46" s="66">
        <v>619</v>
      </c>
      <c r="D46" s="66">
        <v>1189</v>
      </c>
      <c r="E46" s="66">
        <v>2170</v>
      </c>
      <c r="F46" s="66">
        <v>1770</v>
      </c>
      <c r="G46" s="66">
        <v>1433</v>
      </c>
      <c r="H46" s="66">
        <v>1947</v>
      </c>
      <c r="I46" s="66">
        <v>1362</v>
      </c>
      <c r="J46" s="66">
        <v>1442</v>
      </c>
      <c r="K46" s="66">
        <v>2048</v>
      </c>
      <c r="L46" s="66">
        <v>1991</v>
      </c>
      <c r="M46" s="66">
        <v>1662</v>
      </c>
      <c r="N46" s="67"/>
      <c r="O46" s="66">
        <v>155</v>
      </c>
      <c r="P46" s="66">
        <v>135</v>
      </c>
      <c r="Q46" s="66">
        <v>146</v>
      </c>
      <c r="R46" s="66">
        <v>183</v>
      </c>
      <c r="S46" s="66">
        <v>186</v>
      </c>
      <c r="T46" s="66">
        <v>202</v>
      </c>
      <c r="U46" s="66">
        <v>204</v>
      </c>
      <c r="V46" s="66">
        <v>597</v>
      </c>
      <c r="W46" s="66">
        <v>405</v>
      </c>
      <c r="X46" s="66">
        <v>412</v>
      </c>
      <c r="Y46" s="66">
        <v>421</v>
      </c>
      <c r="Z46" s="66">
        <v>932</v>
      </c>
      <c r="AA46" s="66">
        <v>345</v>
      </c>
      <c r="AB46" s="66">
        <v>479</v>
      </c>
      <c r="AC46" s="66">
        <v>447</v>
      </c>
      <c r="AD46" s="66">
        <v>499</v>
      </c>
      <c r="AE46" s="66">
        <v>276</v>
      </c>
      <c r="AF46" s="66">
        <v>402</v>
      </c>
      <c r="AG46" s="66">
        <v>308</v>
      </c>
      <c r="AH46" s="66">
        <v>447</v>
      </c>
      <c r="AI46" s="66">
        <v>391</v>
      </c>
      <c r="AJ46" s="66">
        <v>447</v>
      </c>
      <c r="AK46" s="66">
        <v>367</v>
      </c>
      <c r="AL46" s="66">
        <v>743</v>
      </c>
      <c r="AM46" s="66">
        <v>337</v>
      </c>
      <c r="AN46" s="66">
        <v>318</v>
      </c>
      <c r="AO46" s="66">
        <v>379</v>
      </c>
      <c r="AP46" s="66">
        <v>328</v>
      </c>
      <c r="AQ46" s="66">
        <v>293</v>
      </c>
      <c r="AR46" s="66">
        <v>316</v>
      </c>
      <c r="AS46" s="66">
        <v>343</v>
      </c>
      <c r="AT46" s="66">
        <v>490</v>
      </c>
      <c r="AU46" s="66">
        <v>862</v>
      </c>
      <c r="AV46" s="66">
        <v>394</v>
      </c>
      <c r="AW46" s="66">
        <v>369</v>
      </c>
      <c r="AX46" s="66">
        <v>423</v>
      </c>
      <c r="AY46" s="66">
        <v>410</v>
      </c>
      <c r="AZ46" s="66">
        <v>374</v>
      </c>
      <c r="BA46" s="66">
        <v>396</v>
      </c>
      <c r="BB46" s="66">
        <v>811</v>
      </c>
      <c r="BC46" s="66">
        <v>380</v>
      </c>
      <c r="BD46" s="66">
        <v>427</v>
      </c>
      <c r="BE46" s="66">
        <v>396</v>
      </c>
      <c r="BF46" s="66">
        <v>459</v>
      </c>
    </row>
    <row r="47" spans="1:58" ht="12" customHeight="1" x14ac:dyDescent="0.2">
      <c r="A47" s="68"/>
      <c r="B47" s="51"/>
      <c r="C47" s="74" t="s">
        <v>97</v>
      </c>
      <c r="D47" s="74" t="s">
        <v>97</v>
      </c>
      <c r="E47" s="74" t="s">
        <v>97</v>
      </c>
      <c r="F47" s="74" t="s">
        <v>97</v>
      </c>
      <c r="G47" s="74" t="s">
        <v>97</v>
      </c>
      <c r="H47" s="74" t="s">
        <v>97</v>
      </c>
      <c r="I47" s="74" t="s">
        <v>97</v>
      </c>
      <c r="J47" s="74" t="s">
        <v>97</v>
      </c>
      <c r="K47" s="74" t="s">
        <v>97</v>
      </c>
      <c r="L47" s="74" t="s">
        <v>97</v>
      </c>
      <c r="M47" s="74" t="s">
        <v>97</v>
      </c>
      <c r="N47" s="60"/>
      <c r="O47" s="74" t="s">
        <v>97</v>
      </c>
      <c r="P47" s="74" t="s">
        <v>97</v>
      </c>
      <c r="Q47" s="74" t="s">
        <v>97</v>
      </c>
      <c r="R47" s="74" t="s">
        <v>97</v>
      </c>
      <c r="S47" s="74" t="s">
        <v>97</v>
      </c>
      <c r="T47" s="74" t="s">
        <v>97</v>
      </c>
      <c r="U47" s="74" t="s">
        <v>97</v>
      </c>
      <c r="V47" s="74" t="s">
        <v>97</v>
      </c>
      <c r="W47" s="74" t="s">
        <v>97</v>
      </c>
      <c r="X47" s="74" t="s">
        <v>97</v>
      </c>
      <c r="Y47" s="74" t="s">
        <v>97</v>
      </c>
      <c r="Z47" s="74" t="s">
        <v>97</v>
      </c>
      <c r="AA47" s="74" t="s">
        <v>97</v>
      </c>
      <c r="AB47" s="74" t="s">
        <v>97</v>
      </c>
      <c r="AC47" s="74" t="s">
        <v>97</v>
      </c>
      <c r="AD47" s="74" t="s">
        <v>97</v>
      </c>
      <c r="AE47" s="74" t="s">
        <v>97</v>
      </c>
      <c r="AF47" s="74" t="s">
        <v>97</v>
      </c>
      <c r="AG47" s="74" t="s">
        <v>97</v>
      </c>
      <c r="AH47" s="74" t="s">
        <v>97</v>
      </c>
      <c r="AI47" s="74" t="s">
        <v>97</v>
      </c>
      <c r="AJ47" s="74" t="s">
        <v>97</v>
      </c>
      <c r="AK47" s="74" t="s">
        <v>97</v>
      </c>
      <c r="AL47" s="74" t="s">
        <v>97</v>
      </c>
      <c r="AM47" s="74" t="s">
        <v>97</v>
      </c>
      <c r="AN47" s="74" t="s">
        <v>97</v>
      </c>
      <c r="AO47" s="74" t="s">
        <v>97</v>
      </c>
      <c r="AP47" s="74" t="s">
        <v>97</v>
      </c>
      <c r="AQ47" s="74" t="s">
        <v>97</v>
      </c>
      <c r="AR47" s="74" t="s">
        <v>97</v>
      </c>
      <c r="AS47" s="74" t="s">
        <v>97</v>
      </c>
      <c r="AT47" s="74" t="s">
        <v>97</v>
      </c>
      <c r="AU47" s="74" t="s">
        <v>97</v>
      </c>
      <c r="AV47" s="74" t="s">
        <v>97</v>
      </c>
      <c r="AW47" s="74" t="s">
        <v>97</v>
      </c>
      <c r="AX47" s="74" t="s">
        <v>97</v>
      </c>
      <c r="AY47" s="74" t="s">
        <v>97</v>
      </c>
      <c r="AZ47" s="74" t="s">
        <v>97</v>
      </c>
      <c r="BA47" s="74" t="s">
        <v>97</v>
      </c>
      <c r="BB47" s="74" t="s">
        <v>97</v>
      </c>
      <c r="BC47" s="74" t="s">
        <v>97</v>
      </c>
      <c r="BD47" s="74" t="s">
        <v>97</v>
      </c>
      <c r="BE47" s="74" t="s">
        <v>97</v>
      </c>
      <c r="BF47" s="74" t="s">
        <v>97</v>
      </c>
    </row>
    <row r="48" spans="1:58" ht="12" customHeight="1" x14ac:dyDescent="0.2">
      <c r="A48" s="76">
        <v>7</v>
      </c>
      <c r="B48" s="72" t="s">
        <v>135</v>
      </c>
      <c r="C48" s="66">
        <v>985</v>
      </c>
      <c r="D48" s="66">
        <v>1612</v>
      </c>
      <c r="E48" s="66">
        <v>2293</v>
      </c>
      <c r="F48" s="66">
        <v>1888</v>
      </c>
      <c r="G48" s="66">
        <v>1529</v>
      </c>
      <c r="H48" s="66">
        <v>2043</v>
      </c>
      <c r="I48" s="66">
        <v>1453</v>
      </c>
      <c r="J48" s="66">
        <v>1534</v>
      </c>
      <c r="K48" s="66">
        <v>2137</v>
      </c>
      <c r="L48" s="66">
        <v>2086</v>
      </c>
      <c r="M48" s="66">
        <v>1756</v>
      </c>
      <c r="N48" s="67"/>
      <c r="O48" s="66">
        <v>261</v>
      </c>
      <c r="P48" s="66">
        <v>214</v>
      </c>
      <c r="Q48" s="66">
        <v>229</v>
      </c>
      <c r="R48" s="66">
        <v>281</v>
      </c>
      <c r="S48" s="66">
        <v>294</v>
      </c>
      <c r="T48" s="66">
        <v>306</v>
      </c>
      <c r="U48" s="66">
        <v>306</v>
      </c>
      <c r="V48" s="66">
        <v>706</v>
      </c>
      <c r="W48" s="66">
        <v>431</v>
      </c>
      <c r="X48" s="66">
        <v>448</v>
      </c>
      <c r="Y48" s="66">
        <v>450</v>
      </c>
      <c r="Z48" s="66">
        <v>964</v>
      </c>
      <c r="AA48" s="66">
        <v>372</v>
      </c>
      <c r="AB48" s="66">
        <v>506</v>
      </c>
      <c r="AC48" s="66">
        <v>477</v>
      </c>
      <c r="AD48" s="66">
        <v>533</v>
      </c>
      <c r="AE48" s="66">
        <v>301</v>
      </c>
      <c r="AF48" s="66">
        <v>425</v>
      </c>
      <c r="AG48" s="66">
        <v>329</v>
      </c>
      <c r="AH48" s="66">
        <v>473</v>
      </c>
      <c r="AI48" s="66">
        <v>413</v>
      </c>
      <c r="AJ48" s="66">
        <v>472</v>
      </c>
      <c r="AK48" s="66">
        <v>390</v>
      </c>
      <c r="AL48" s="66">
        <v>769</v>
      </c>
      <c r="AM48" s="66">
        <v>356</v>
      </c>
      <c r="AN48" s="66">
        <v>342</v>
      </c>
      <c r="AO48" s="66">
        <v>400</v>
      </c>
      <c r="AP48" s="66">
        <v>354</v>
      </c>
      <c r="AQ48" s="66">
        <v>314</v>
      </c>
      <c r="AR48" s="66">
        <v>339</v>
      </c>
      <c r="AS48" s="66">
        <v>365</v>
      </c>
      <c r="AT48" s="66">
        <v>517</v>
      </c>
      <c r="AU48" s="66">
        <v>882</v>
      </c>
      <c r="AV48" s="66">
        <v>416</v>
      </c>
      <c r="AW48" s="66">
        <v>390</v>
      </c>
      <c r="AX48" s="66">
        <v>449</v>
      </c>
      <c r="AY48" s="66">
        <v>433</v>
      </c>
      <c r="AZ48" s="66">
        <v>398</v>
      </c>
      <c r="BA48" s="66">
        <v>419</v>
      </c>
      <c r="BB48" s="66">
        <v>837</v>
      </c>
      <c r="BC48" s="66">
        <v>400</v>
      </c>
      <c r="BD48" s="66">
        <v>450</v>
      </c>
      <c r="BE48" s="66">
        <v>419</v>
      </c>
      <c r="BF48" s="66">
        <v>486</v>
      </c>
    </row>
    <row r="49" spans="1:58" ht="12" customHeight="1" x14ac:dyDescent="0.2">
      <c r="A49" s="68"/>
      <c r="B49" s="51"/>
      <c r="C49" s="74" t="s">
        <v>97</v>
      </c>
      <c r="D49" s="74" t="s">
        <v>97</v>
      </c>
      <c r="E49" s="74" t="s">
        <v>97</v>
      </c>
      <c r="F49" s="74" t="s">
        <v>97</v>
      </c>
      <c r="G49" s="74" t="s">
        <v>97</v>
      </c>
      <c r="H49" s="74" t="s">
        <v>97</v>
      </c>
      <c r="I49" s="74" t="s">
        <v>97</v>
      </c>
      <c r="J49" s="74" t="s">
        <v>97</v>
      </c>
      <c r="K49" s="74" t="s">
        <v>97</v>
      </c>
      <c r="L49" s="74" t="s">
        <v>97</v>
      </c>
      <c r="M49" s="74" t="s">
        <v>97</v>
      </c>
      <c r="N49" s="60"/>
      <c r="O49" s="74" t="s">
        <v>97</v>
      </c>
      <c r="P49" s="74" t="s">
        <v>97</v>
      </c>
      <c r="Q49" s="74" t="s">
        <v>97</v>
      </c>
      <c r="R49" s="74" t="s">
        <v>97</v>
      </c>
      <c r="S49" s="74" t="s">
        <v>97</v>
      </c>
      <c r="T49" s="74" t="s">
        <v>97</v>
      </c>
      <c r="U49" s="74" t="s">
        <v>97</v>
      </c>
      <c r="V49" s="74" t="s">
        <v>97</v>
      </c>
      <c r="W49" s="74" t="s">
        <v>97</v>
      </c>
      <c r="X49" s="74" t="s">
        <v>97</v>
      </c>
      <c r="Y49" s="74" t="s">
        <v>97</v>
      </c>
      <c r="Z49" s="74" t="s">
        <v>97</v>
      </c>
      <c r="AA49" s="74" t="s">
        <v>97</v>
      </c>
      <c r="AB49" s="74" t="s">
        <v>97</v>
      </c>
      <c r="AC49" s="74" t="s">
        <v>97</v>
      </c>
      <c r="AD49" s="74" t="s">
        <v>97</v>
      </c>
      <c r="AE49" s="74" t="s">
        <v>97</v>
      </c>
      <c r="AF49" s="74" t="s">
        <v>97</v>
      </c>
      <c r="AG49" s="74" t="s">
        <v>97</v>
      </c>
      <c r="AH49" s="74" t="s">
        <v>97</v>
      </c>
      <c r="AI49" s="74" t="s">
        <v>97</v>
      </c>
      <c r="AJ49" s="74" t="s">
        <v>97</v>
      </c>
      <c r="AK49" s="74" t="s">
        <v>97</v>
      </c>
      <c r="AL49" s="74" t="s">
        <v>97</v>
      </c>
      <c r="AM49" s="74" t="s">
        <v>97</v>
      </c>
      <c r="AN49" s="74" t="s">
        <v>97</v>
      </c>
      <c r="AO49" s="74" t="s">
        <v>97</v>
      </c>
      <c r="AP49" s="74" t="s">
        <v>97</v>
      </c>
      <c r="AQ49" s="74" t="s">
        <v>97</v>
      </c>
      <c r="AR49" s="74" t="s">
        <v>97</v>
      </c>
      <c r="AS49" s="74" t="s">
        <v>97</v>
      </c>
      <c r="AT49" s="74" t="s">
        <v>97</v>
      </c>
      <c r="AU49" s="74" t="s">
        <v>97</v>
      </c>
      <c r="AV49" s="74" t="s">
        <v>97</v>
      </c>
      <c r="AW49" s="74" t="s">
        <v>97</v>
      </c>
      <c r="AX49" s="74" t="s">
        <v>97</v>
      </c>
      <c r="AY49" s="74" t="s">
        <v>97</v>
      </c>
      <c r="AZ49" s="74" t="s">
        <v>97</v>
      </c>
      <c r="BA49" s="74" t="s">
        <v>97</v>
      </c>
      <c r="BB49" s="74" t="s">
        <v>97</v>
      </c>
      <c r="BC49" s="74" t="s">
        <v>97</v>
      </c>
      <c r="BD49" s="74" t="s">
        <v>97</v>
      </c>
      <c r="BE49" s="74" t="s">
        <v>97</v>
      </c>
      <c r="BF49" s="74" t="s">
        <v>97</v>
      </c>
    </row>
    <row r="50" spans="1:58" ht="12" customHeight="1" x14ac:dyDescent="0.2">
      <c r="A50" s="76">
        <v>8</v>
      </c>
      <c r="B50" s="80" t="s">
        <v>136</v>
      </c>
      <c r="C50" s="73"/>
      <c r="D50" s="73"/>
      <c r="E50" s="73"/>
      <c r="F50" s="66"/>
      <c r="G50" s="66"/>
      <c r="H50" s="66"/>
      <c r="I50" s="66"/>
      <c r="J50" s="66"/>
      <c r="K50" s="66"/>
      <c r="L50" s="66"/>
      <c r="M50" s="66"/>
      <c r="N50" s="67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</row>
    <row r="51" spans="1:58" s="50" customFormat="1" ht="12" customHeight="1" x14ac:dyDescent="0.2">
      <c r="B51" s="81" t="s">
        <v>137</v>
      </c>
      <c r="C51" s="82">
        <v>21333</v>
      </c>
      <c r="D51" s="82">
        <v>22885</v>
      </c>
      <c r="E51" s="82">
        <v>20778</v>
      </c>
      <c r="F51" s="82">
        <v>17894</v>
      </c>
      <c r="G51" s="82">
        <v>13104</v>
      </c>
      <c r="H51" s="82">
        <v>15098</v>
      </c>
      <c r="I51" s="82">
        <v>23036</v>
      </c>
      <c r="J51" s="82">
        <v>22306</v>
      </c>
      <c r="K51" s="82">
        <v>26558</v>
      </c>
      <c r="L51" s="82">
        <v>18004</v>
      </c>
      <c r="M51" s="82">
        <v>14188</v>
      </c>
      <c r="N51" s="83"/>
      <c r="O51" s="82">
        <v>6604</v>
      </c>
      <c r="P51" s="82">
        <v>6205</v>
      </c>
      <c r="Q51" s="82">
        <v>5109</v>
      </c>
      <c r="R51" s="82">
        <v>3415</v>
      </c>
      <c r="S51" s="82">
        <v>5651</v>
      </c>
      <c r="T51" s="82">
        <v>6656</v>
      </c>
      <c r="U51" s="82">
        <v>4738</v>
      </c>
      <c r="V51" s="82">
        <v>5840</v>
      </c>
      <c r="W51" s="82">
        <v>5591</v>
      </c>
      <c r="X51" s="82">
        <v>5906</v>
      </c>
      <c r="Y51" s="82">
        <v>5461</v>
      </c>
      <c r="Z51" s="82">
        <v>3821</v>
      </c>
      <c r="AA51" s="82">
        <v>5006</v>
      </c>
      <c r="AB51" s="82">
        <v>6203</v>
      </c>
      <c r="AC51" s="82">
        <v>3566</v>
      </c>
      <c r="AD51" s="82">
        <v>3119</v>
      </c>
      <c r="AE51" s="82">
        <v>4012</v>
      </c>
      <c r="AF51" s="82">
        <v>2557</v>
      </c>
      <c r="AG51" s="82">
        <v>3073</v>
      </c>
      <c r="AH51" s="82">
        <v>3465</v>
      </c>
      <c r="AI51" s="82">
        <v>2761</v>
      </c>
      <c r="AJ51" s="82">
        <v>3797</v>
      </c>
      <c r="AK51" s="82">
        <v>5797</v>
      </c>
      <c r="AL51" s="82">
        <v>2740</v>
      </c>
      <c r="AM51" s="82">
        <v>3575</v>
      </c>
      <c r="AN51" s="82">
        <v>5296</v>
      </c>
      <c r="AO51" s="82">
        <v>9265</v>
      </c>
      <c r="AP51" s="82">
        <v>4900</v>
      </c>
      <c r="AQ51" s="82">
        <v>4810</v>
      </c>
      <c r="AR51" s="82">
        <v>4287</v>
      </c>
      <c r="AS51" s="82">
        <v>8801</v>
      </c>
      <c r="AT51" s="82">
        <v>4408</v>
      </c>
      <c r="AU51" s="82">
        <v>12950</v>
      </c>
      <c r="AV51" s="82">
        <v>1484</v>
      </c>
      <c r="AW51" s="82">
        <v>7673</v>
      </c>
      <c r="AX51" s="82">
        <v>4449</v>
      </c>
      <c r="AY51" s="82">
        <v>4095</v>
      </c>
      <c r="AZ51" s="82">
        <v>3307</v>
      </c>
      <c r="BA51" s="82">
        <v>7448</v>
      </c>
      <c r="BB51" s="82">
        <v>3151</v>
      </c>
      <c r="BC51" s="82">
        <v>3087</v>
      </c>
      <c r="BD51" s="82">
        <v>2053</v>
      </c>
      <c r="BE51" s="82">
        <v>6621</v>
      </c>
      <c r="BF51" s="82">
        <v>2429</v>
      </c>
    </row>
    <row r="52" spans="1:58" s="50" customFormat="1" ht="12" customHeight="1" thickBot="1" x14ac:dyDescent="0.25">
      <c r="A52" s="84"/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</row>
    <row r="53" spans="1:58" s="50" customFormat="1" ht="12" customHeight="1" x14ac:dyDescent="0.2">
      <c r="A53" s="87"/>
      <c r="AN53" s="88"/>
    </row>
    <row r="54" spans="1:58" ht="12" customHeight="1" x14ac:dyDescent="0.2">
      <c r="A54" s="51"/>
      <c r="B54" s="51"/>
    </row>
  </sheetData>
  <pageMargins left="0.39370078740157483" right="0" top="0.39370078740157483" bottom="0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H90"/>
  <sheetViews>
    <sheetView showGridLines="0" zoomScaleNormal="100" workbookViewId="0">
      <pane xSplit="2" ySplit="5" topLeftCell="EV51" activePane="bottomRight" state="frozen"/>
      <selection sqref="A1:IV1"/>
      <selection pane="topRight" sqref="A1:IV1"/>
      <selection pane="bottomLeft" sqref="A1:IV1"/>
      <selection pane="bottomRight"/>
    </sheetView>
  </sheetViews>
  <sheetFormatPr defaultColWidth="10.109375" defaultRowHeight="12" customHeight="1" x14ac:dyDescent="0.2"/>
  <cols>
    <col min="1" max="1" width="6.6640625" style="51" customWidth="1"/>
    <col min="2" max="2" width="37.109375" style="51" customWidth="1"/>
    <col min="3" max="36" width="10.109375" style="50" customWidth="1"/>
    <col min="37" max="37" width="10.109375" style="51" customWidth="1"/>
    <col min="38" max="122" width="10.109375" style="50" customWidth="1"/>
    <col min="123" max="123" width="10.109375" style="51" customWidth="1"/>
    <col min="124" max="164" width="10.109375" style="50" customWidth="1"/>
    <col min="165" max="256" width="10.109375" style="51"/>
    <col min="257" max="257" width="6.6640625" style="51" customWidth="1"/>
    <col min="258" max="258" width="37.109375" style="51" customWidth="1"/>
    <col min="259" max="512" width="10.109375" style="51"/>
    <col min="513" max="513" width="6.6640625" style="51" customWidth="1"/>
    <col min="514" max="514" width="37.109375" style="51" customWidth="1"/>
    <col min="515" max="768" width="10.109375" style="51"/>
    <col min="769" max="769" width="6.6640625" style="51" customWidth="1"/>
    <col min="770" max="770" width="37.109375" style="51" customWidth="1"/>
    <col min="771" max="1024" width="10.109375" style="51"/>
    <col min="1025" max="1025" width="6.6640625" style="51" customWidth="1"/>
    <col min="1026" max="1026" width="37.109375" style="51" customWidth="1"/>
    <col min="1027" max="1280" width="10.109375" style="51"/>
    <col min="1281" max="1281" width="6.6640625" style="51" customWidth="1"/>
    <col min="1282" max="1282" width="37.109375" style="51" customWidth="1"/>
    <col min="1283" max="1536" width="10.109375" style="51"/>
    <col min="1537" max="1537" width="6.6640625" style="51" customWidth="1"/>
    <col min="1538" max="1538" width="37.109375" style="51" customWidth="1"/>
    <col min="1539" max="1792" width="10.109375" style="51"/>
    <col min="1793" max="1793" width="6.6640625" style="51" customWidth="1"/>
    <col min="1794" max="1794" width="37.109375" style="51" customWidth="1"/>
    <col min="1795" max="2048" width="10.109375" style="51"/>
    <col min="2049" max="2049" width="6.6640625" style="51" customWidth="1"/>
    <col min="2050" max="2050" width="37.109375" style="51" customWidth="1"/>
    <col min="2051" max="2304" width="10.109375" style="51"/>
    <col min="2305" max="2305" width="6.6640625" style="51" customWidth="1"/>
    <col min="2306" max="2306" width="37.109375" style="51" customWidth="1"/>
    <col min="2307" max="2560" width="10.109375" style="51"/>
    <col min="2561" max="2561" width="6.6640625" style="51" customWidth="1"/>
    <col min="2562" max="2562" width="37.109375" style="51" customWidth="1"/>
    <col min="2563" max="2816" width="10.109375" style="51"/>
    <col min="2817" max="2817" width="6.6640625" style="51" customWidth="1"/>
    <col min="2818" max="2818" width="37.109375" style="51" customWidth="1"/>
    <col min="2819" max="3072" width="10.109375" style="51"/>
    <col min="3073" max="3073" width="6.6640625" style="51" customWidth="1"/>
    <col min="3074" max="3074" width="37.109375" style="51" customWidth="1"/>
    <col min="3075" max="3328" width="10.109375" style="51"/>
    <col min="3329" max="3329" width="6.6640625" style="51" customWidth="1"/>
    <col min="3330" max="3330" width="37.109375" style="51" customWidth="1"/>
    <col min="3331" max="3584" width="10.109375" style="51"/>
    <col min="3585" max="3585" width="6.6640625" style="51" customWidth="1"/>
    <col min="3586" max="3586" width="37.109375" style="51" customWidth="1"/>
    <col min="3587" max="3840" width="10.109375" style="51"/>
    <col min="3841" max="3841" width="6.6640625" style="51" customWidth="1"/>
    <col min="3842" max="3842" width="37.109375" style="51" customWidth="1"/>
    <col min="3843" max="4096" width="10.109375" style="51"/>
    <col min="4097" max="4097" width="6.6640625" style="51" customWidth="1"/>
    <col min="4098" max="4098" width="37.109375" style="51" customWidth="1"/>
    <col min="4099" max="4352" width="10.109375" style="51"/>
    <col min="4353" max="4353" width="6.6640625" style="51" customWidth="1"/>
    <col min="4354" max="4354" width="37.109375" style="51" customWidth="1"/>
    <col min="4355" max="4608" width="10.109375" style="51"/>
    <col min="4609" max="4609" width="6.6640625" style="51" customWidth="1"/>
    <col min="4610" max="4610" width="37.109375" style="51" customWidth="1"/>
    <col min="4611" max="4864" width="10.109375" style="51"/>
    <col min="4865" max="4865" width="6.6640625" style="51" customWidth="1"/>
    <col min="4866" max="4866" width="37.109375" style="51" customWidth="1"/>
    <col min="4867" max="5120" width="10.109375" style="51"/>
    <col min="5121" max="5121" width="6.6640625" style="51" customWidth="1"/>
    <col min="5122" max="5122" width="37.109375" style="51" customWidth="1"/>
    <col min="5123" max="5376" width="10.109375" style="51"/>
    <col min="5377" max="5377" width="6.6640625" style="51" customWidth="1"/>
    <col min="5378" max="5378" width="37.109375" style="51" customWidth="1"/>
    <col min="5379" max="5632" width="10.109375" style="51"/>
    <col min="5633" max="5633" width="6.6640625" style="51" customWidth="1"/>
    <col min="5634" max="5634" width="37.109375" style="51" customWidth="1"/>
    <col min="5635" max="5888" width="10.109375" style="51"/>
    <col min="5889" max="5889" width="6.6640625" style="51" customWidth="1"/>
    <col min="5890" max="5890" width="37.109375" style="51" customWidth="1"/>
    <col min="5891" max="6144" width="10.109375" style="51"/>
    <col min="6145" max="6145" width="6.6640625" style="51" customWidth="1"/>
    <col min="6146" max="6146" width="37.109375" style="51" customWidth="1"/>
    <col min="6147" max="6400" width="10.109375" style="51"/>
    <col min="6401" max="6401" width="6.6640625" style="51" customWidth="1"/>
    <col min="6402" max="6402" width="37.109375" style="51" customWidth="1"/>
    <col min="6403" max="6656" width="10.109375" style="51"/>
    <col min="6657" max="6657" width="6.6640625" style="51" customWidth="1"/>
    <col min="6658" max="6658" width="37.109375" style="51" customWidth="1"/>
    <col min="6659" max="6912" width="10.109375" style="51"/>
    <col min="6913" max="6913" width="6.6640625" style="51" customWidth="1"/>
    <col min="6914" max="6914" width="37.109375" style="51" customWidth="1"/>
    <col min="6915" max="7168" width="10.109375" style="51"/>
    <col min="7169" max="7169" width="6.6640625" style="51" customWidth="1"/>
    <col min="7170" max="7170" width="37.109375" style="51" customWidth="1"/>
    <col min="7171" max="7424" width="10.109375" style="51"/>
    <col min="7425" max="7425" width="6.6640625" style="51" customWidth="1"/>
    <col min="7426" max="7426" width="37.109375" style="51" customWidth="1"/>
    <col min="7427" max="7680" width="10.109375" style="51"/>
    <col min="7681" max="7681" width="6.6640625" style="51" customWidth="1"/>
    <col min="7682" max="7682" width="37.109375" style="51" customWidth="1"/>
    <col min="7683" max="7936" width="10.109375" style="51"/>
    <col min="7937" max="7937" width="6.6640625" style="51" customWidth="1"/>
    <col min="7938" max="7938" width="37.109375" style="51" customWidth="1"/>
    <col min="7939" max="8192" width="10.109375" style="51"/>
    <col min="8193" max="8193" width="6.6640625" style="51" customWidth="1"/>
    <col min="8194" max="8194" width="37.109375" style="51" customWidth="1"/>
    <col min="8195" max="8448" width="10.109375" style="51"/>
    <col min="8449" max="8449" width="6.6640625" style="51" customWidth="1"/>
    <col min="8450" max="8450" width="37.109375" style="51" customWidth="1"/>
    <col min="8451" max="8704" width="10.109375" style="51"/>
    <col min="8705" max="8705" width="6.6640625" style="51" customWidth="1"/>
    <col min="8706" max="8706" width="37.109375" style="51" customWidth="1"/>
    <col min="8707" max="8960" width="10.109375" style="51"/>
    <col min="8961" max="8961" width="6.6640625" style="51" customWidth="1"/>
    <col min="8962" max="8962" width="37.109375" style="51" customWidth="1"/>
    <col min="8963" max="9216" width="10.109375" style="51"/>
    <col min="9217" max="9217" width="6.6640625" style="51" customWidth="1"/>
    <col min="9218" max="9218" width="37.109375" style="51" customWidth="1"/>
    <col min="9219" max="9472" width="10.109375" style="51"/>
    <col min="9473" max="9473" width="6.6640625" style="51" customWidth="1"/>
    <col min="9474" max="9474" width="37.109375" style="51" customWidth="1"/>
    <col min="9475" max="9728" width="10.109375" style="51"/>
    <col min="9729" max="9729" width="6.6640625" style="51" customWidth="1"/>
    <col min="9730" max="9730" width="37.109375" style="51" customWidth="1"/>
    <col min="9731" max="9984" width="10.109375" style="51"/>
    <col min="9985" max="9985" width="6.6640625" style="51" customWidth="1"/>
    <col min="9986" max="9986" width="37.109375" style="51" customWidth="1"/>
    <col min="9987" max="10240" width="10.109375" style="51"/>
    <col min="10241" max="10241" width="6.6640625" style="51" customWidth="1"/>
    <col min="10242" max="10242" width="37.109375" style="51" customWidth="1"/>
    <col min="10243" max="10496" width="10.109375" style="51"/>
    <col min="10497" max="10497" width="6.6640625" style="51" customWidth="1"/>
    <col min="10498" max="10498" width="37.109375" style="51" customWidth="1"/>
    <col min="10499" max="10752" width="10.109375" style="51"/>
    <col min="10753" max="10753" width="6.6640625" style="51" customWidth="1"/>
    <col min="10754" max="10754" width="37.109375" style="51" customWidth="1"/>
    <col min="10755" max="11008" width="10.109375" style="51"/>
    <col min="11009" max="11009" width="6.6640625" style="51" customWidth="1"/>
    <col min="11010" max="11010" width="37.109375" style="51" customWidth="1"/>
    <col min="11011" max="11264" width="10.109375" style="51"/>
    <col min="11265" max="11265" width="6.6640625" style="51" customWidth="1"/>
    <col min="11266" max="11266" width="37.109375" style="51" customWidth="1"/>
    <col min="11267" max="11520" width="10.109375" style="51"/>
    <col min="11521" max="11521" width="6.6640625" style="51" customWidth="1"/>
    <col min="11522" max="11522" width="37.109375" style="51" customWidth="1"/>
    <col min="11523" max="11776" width="10.109375" style="51"/>
    <col min="11777" max="11777" width="6.6640625" style="51" customWidth="1"/>
    <col min="11778" max="11778" width="37.109375" style="51" customWidth="1"/>
    <col min="11779" max="12032" width="10.109375" style="51"/>
    <col min="12033" max="12033" width="6.6640625" style="51" customWidth="1"/>
    <col min="12034" max="12034" width="37.109375" style="51" customWidth="1"/>
    <col min="12035" max="12288" width="10.109375" style="51"/>
    <col min="12289" max="12289" width="6.6640625" style="51" customWidth="1"/>
    <col min="12290" max="12290" width="37.109375" style="51" customWidth="1"/>
    <col min="12291" max="12544" width="10.109375" style="51"/>
    <col min="12545" max="12545" width="6.6640625" style="51" customWidth="1"/>
    <col min="12546" max="12546" width="37.109375" style="51" customWidth="1"/>
    <col min="12547" max="12800" width="10.109375" style="51"/>
    <col min="12801" max="12801" width="6.6640625" style="51" customWidth="1"/>
    <col min="12802" max="12802" width="37.109375" style="51" customWidth="1"/>
    <col min="12803" max="13056" width="10.109375" style="51"/>
    <col min="13057" max="13057" width="6.6640625" style="51" customWidth="1"/>
    <col min="13058" max="13058" width="37.109375" style="51" customWidth="1"/>
    <col min="13059" max="13312" width="10.109375" style="51"/>
    <col min="13313" max="13313" width="6.6640625" style="51" customWidth="1"/>
    <col min="13314" max="13314" width="37.109375" style="51" customWidth="1"/>
    <col min="13315" max="13568" width="10.109375" style="51"/>
    <col min="13569" max="13569" width="6.6640625" style="51" customWidth="1"/>
    <col min="13570" max="13570" width="37.109375" style="51" customWidth="1"/>
    <col min="13571" max="13824" width="10.109375" style="51"/>
    <col min="13825" max="13825" width="6.6640625" style="51" customWidth="1"/>
    <col min="13826" max="13826" width="37.109375" style="51" customWidth="1"/>
    <col min="13827" max="14080" width="10.109375" style="51"/>
    <col min="14081" max="14081" width="6.6640625" style="51" customWidth="1"/>
    <col min="14082" max="14082" width="37.109375" style="51" customWidth="1"/>
    <col min="14083" max="14336" width="10.109375" style="51"/>
    <col min="14337" max="14337" width="6.6640625" style="51" customWidth="1"/>
    <col min="14338" max="14338" width="37.109375" style="51" customWidth="1"/>
    <col min="14339" max="14592" width="10.109375" style="51"/>
    <col min="14593" max="14593" width="6.6640625" style="51" customWidth="1"/>
    <col min="14594" max="14594" width="37.109375" style="51" customWidth="1"/>
    <col min="14595" max="14848" width="10.109375" style="51"/>
    <col min="14849" max="14849" width="6.6640625" style="51" customWidth="1"/>
    <col min="14850" max="14850" width="37.109375" style="51" customWidth="1"/>
    <col min="14851" max="15104" width="10.109375" style="51"/>
    <col min="15105" max="15105" width="6.6640625" style="51" customWidth="1"/>
    <col min="15106" max="15106" width="37.109375" style="51" customWidth="1"/>
    <col min="15107" max="15360" width="10.109375" style="51"/>
    <col min="15361" max="15361" width="6.6640625" style="51" customWidth="1"/>
    <col min="15362" max="15362" width="37.109375" style="51" customWidth="1"/>
    <col min="15363" max="15616" width="10.109375" style="51"/>
    <col min="15617" max="15617" width="6.6640625" style="51" customWidth="1"/>
    <col min="15618" max="15618" width="37.109375" style="51" customWidth="1"/>
    <col min="15619" max="15872" width="10.109375" style="51"/>
    <col min="15873" max="15873" width="6.6640625" style="51" customWidth="1"/>
    <col min="15874" max="15874" width="37.109375" style="51" customWidth="1"/>
    <col min="15875" max="16128" width="10.109375" style="51"/>
    <col min="16129" max="16129" width="6.6640625" style="51" customWidth="1"/>
    <col min="16130" max="16130" width="37.109375" style="51" customWidth="1"/>
    <col min="16131" max="16384" width="10.109375" style="51"/>
  </cols>
  <sheetData>
    <row r="1" spans="1:164" ht="12" customHeight="1" x14ac:dyDescent="0.2">
      <c r="A1" s="49" t="s">
        <v>41</v>
      </c>
      <c r="B1" s="50"/>
      <c r="DO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P1" s="51"/>
    </row>
    <row r="2" spans="1:164" ht="12" customHeight="1" x14ac:dyDescent="0.2">
      <c r="A2" s="89" t="s">
        <v>142</v>
      </c>
      <c r="B2" s="90"/>
    </row>
    <row r="3" spans="1:164" ht="12" customHeight="1" thickBot="1" x14ac:dyDescent="0.25">
      <c r="A3" s="54" t="s">
        <v>143</v>
      </c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55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</row>
    <row r="4" spans="1:164" ht="12" customHeight="1" x14ac:dyDescent="0.2">
      <c r="A4" s="56"/>
      <c r="B4" s="57"/>
      <c r="C4" s="58">
        <v>1986</v>
      </c>
      <c r="D4" s="58">
        <v>1987</v>
      </c>
      <c r="E4" s="58">
        <v>1988</v>
      </c>
      <c r="F4" s="58" t="s">
        <v>144</v>
      </c>
      <c r="G4" s="58">
        <v>1989</v>
      </c>
      <c r="H4" s="58">
        <v>1990</v>
      </c>
      <c r="I4" s="58">
        <v>1991</v>
      </c>
      <c r="J4" s="58">
        <v>1992</v>
      </c>
      <c r="K4" s="58">
        <v>1993</v>
      </c>
      <c r="L4" s="58">
        <v>1994</v>
      </c>
      <c r="M4" s="58">
        <v>1995</v>
      </c>
      <c r="N4" s="58">
        <v>1996</v>
      </c>
      <c r="O4" s="58">
        <v>1997</v>
      </c>
      <c r="P4" s="58">
        <v>1998</v>
      </c>
      <c r="Q4" s="58" t="s">
        <v>145</v>
      </c>
      <c r="R4" s="58">
        <v>1999</v>
      </c>
      <c r="S4" s="58">
        <v>2000</v>
      </c>
      <c r="T4" s="58">
        <v>2001</v>
      </c>
      <c r="U4" s="58" t="s">
        <v>146</v>
      </c>
      <c r="V4" s="58">
        <v>2002</v>
      </c>
      <c r="W4" s="58">
        <v>2003</v>
      </c>
      <c r="X4" s="58">
        <v>2004</v>
      </c>
      <c r="Y4" s="58">
        <v>2005</v>
      </c>
      <c r="Z4" s="58">
        <v>2006</v>
      </c>
      <c r="AA4" s="58">
        <v>2007</v>
      </c>
      <c r="AB4" s="58">
        <v>2008</v>
      </c>
      <c r="AC4" s="58">
        <v>2009</v>
      </c>
      <c r="AD4" s="58">
        <v>2010</v>
      </c>
      <c r="AE4" s="58">
        <v>2011</v>
      </c>
      <c r="AF4" s="58">
        <v>2012</v>
      </c>
      <c r="AG4" s="58">
        <v>2013</v>
      </c>
      <c r="AH4" s="58">
        <v>2014</v>
      </c>
      <c r="AI4" s="58">
        <v>2015</v>
      </c>
      <c r="AJ4" s="58">
        <v>2016</v>
      </c>
      <c r="AK4" s="57"/>
      <c r="AL4" s="58" t="s">
        <v>147</v>
      </c>
      <c r="AM4" s="58" t="s">
        <v>148</v>
      </c>
      <c r="AN4" s="58" t="s">
        <v>149</v>
      </c>
      <c r="AO4" s="58" t="s">
        <v>150</v>
      </c>
      <c r="AP4" s="58" t="s">
        <v>151</v>
      </c>
      <c r="AQ4" s="58" t="s">
        <v>152</v>
      </c>
      <c r="AR4" s="58" t="s">
        <v>153</v>
      </c>
      <c r="AS4" s="58" t="s">
        <v>154</v>
      </c>
      <c r="AT4" s="58" t="s">
        <v>155</v>
      </c>
      <c r="AU4" s="58" t="s">
        <v>156</v>
      </c>
      <c r="AV4" s="58" t="s">
        <v>157</v>
      </c>
      <c r="AW4" s="58" t="s">
        <v>158</v>
      </c>
      <c r="AX4" s="58" t="s">
        <v>159</v>
      </c>
      <c r="AY4" s="58" t="s">
        <v>160</v>
      </c>
      <c r="AZ4" s="58" t="s">
        <v>161</v>
      </c>
      <c r="BA4" s="58" t="s">
        <v>162</v>
      </c>
      <c r="BB4" s="58" t="s">
        <v>163</v>
      </c>
      <c r="BC4" s="58" t="s">
        <v>164</v>
      </c>
      <c r="BD4" s="58" t="s">
        <v>165</v>
      </c>
      <c r="BE4" s="58" t="s">
        <v>166</v>
      </c>
      <c r="BF4" s="58" t="s">
        <v>167</v>
      </c>
      <c r="BG4" s="58" t="s">
        <v>168</v>
      </c>
      <c r="BH4" s="58" t="s">
        <v>169</v>
      </c>
      <c r="BI4" s="58" t="s">
        <v>170</v>
      </c>
      <c r="BJ4" s="58" t="s">
        <v>171</v>
      </c>
      <c r="BK4" s="58" t="s">
        <v>172</v>
      </c>
      <c r="BL4" s="58" t="s">
        <v>173</v>
      </c>
      <c r="BM4" s="58" t="s">
        <v>174</v>
      </c>
      <c r="BN4" s="58" t="s">
        <v>175</v>
      </c>
      <c r="BO4" s="58" t="s">
        <v>176</v>
      </c>
      <c r="BP4" s="58" t="s">
        <v>177</v>
      </c>
      <c r="BQ4" s="58" t="s">
        <v>178</v>
      </c>
      <c r="BR4" s="58" t="s">
        <v>179</v>
      </c>
      <c r="BS4" s="58" t="s">
        <v>180</v>
      </c>
      <c r="BT4" s="58" t="s">
        <v>181</v>
      </c>
      <c r="BU4" s="58" t="s">
        <v>182</v>
      </c>
      <c r="BV4" s="58" t="s">
        <v>183</v>
      </c>
      <c r="BW4" s="58" t="s">
        <v>184</v>
      </c>
      <c r="BX4" s="58" t="s">
        <v>185</v>
      </c>
      <c r="BY4" s="58" t="s">
        <v>186</v>
      </c>
      <c r="BZ4" s="58" t="s">
        <v>187</v>
      </c>
      <c r="CA4" s="58" t="s">
        <v>188</v>
      </c>
      <c r="CB4" s="58" t="s">
        <v>189</v>
      </c>
      <c r="CC4" s="58" t="s">
        <v>190</v>
      </c>
      <c r="CD4" s="58" t="s">
        <v>191</v>
      </c>
      <c r="CE4" s="58" t="s">
        <v>192</v>
      </c>
      <c r="CF4" s="58" t="s">
        <v>193</v>
      </c>
      <c r="CG4" s="58" t="s">
        <v>194</v>
      </c>
      <c r="CH4" s="58" t="s">
        <v>195</v>
      </c>
      <c r="CI4" s="58" t="s">
        <v>196</v>
      </c>
      <c r="CJ4" s="58" t="s">
        <v>197</v>
      </c>
      <c r="CK4" s="58" t="s">
        <v>198</v>
      </c>
      <c r="CL4" s="58" t="s">
        <v>199</v>
      </c>
      <c r="CM4" s="58" t="s">
        <v>200</v>
      </c>
      <c r="CN4" s="58" t="s">
        <v>201</v>
      </c>
      <c r="CO4" s="58" t="s">
        <v>202</v>
      </c>
      <c r="CP4" s="58" t="s">
        <v>203</v>
      </c>
      <c r="CQ4" s="58" t="s">
        <v>204</v>
      </c>
      <c r="CR4" s="58" t="s">
        <v>205</v>
      </c>
      <c r="CS4" s="58" t="s">
        <v>206</v>
      </c>
      <c r="CT4" s="58" t="s">
        <v>207</v>
      </c>
      <c r="CU4" s="58" t="s">
        <v>208</v>
      </c>
      <c r="CV4" s="58" t="s">
        <v>209</v>
      </c>
      <c r="CW4" s="58" t="s">
        <v>210</v>
      </c>
      <c r="CX4" s="58" t="s">
        <v>211</v>
      </c>
      <c r="CY4" s="58" t="s">
        <v>212</v>
      </c>
      <c r="CZ4" s="58" t="s">
        <v>213</v>
      </c>
      <c r="DA4" s="58" t="s">
        <v>214</v>
      </c>
      <c r="DB4" s="58" t="s">
        <v>215</v>
      </c>
      <c r="DC4" s="58" t="s">
        <v>216</v>
      </c>
      <c r="DD4" s="58" t="s">
        <v>217</v>
      </c>
      <c r="DE4" s="58" t="s">
        <v>218</v>
      </c>
      <c r="DF4" s="58" t="s">
        <v>219</v>
      </c>
      <c r="DG4" s="58" t="s">
        <v>220</v>
      </c>
      <c r="DH4" s="58" t="s">
        <v>221</v>
      </c>
      <c r="DI4" s="58" t="s">
        <v>222</v>
      </c>
      <c r="DJ4" s="58" t="s">
        <v>223</v>
      </c>
      <c r="DK4" s="58" t="s">
        <v>224</v>
      </c>
      <c r="DL4" s="58" t="s">
        <v>225</v>
      </c>
      <c r="DM4" s="58" t="s">
        <v>226</v>
      </c>
      <c r="DN4" s="58" t="s">
        <v>227</v>
      </c>
      <c r="DO4" s="58" t="s">
        <v>228</v>
      </c>
      <c r="DP4" s="58" t="s">
        <v>229</v>
      </c>
      <c r="DQ4" s="58" t="s">
        <v>44</v>
      </c>
      <c r="DR4" s="58" t="s">
        <v>45</v>
      </c>
      <c r="DS4" s="58" t="s">
        <v>46</v>
      </c>
      <c r="DT4" s="58" t="s">
        <v>47</v>
      </c>
      <c r="DU4" s="58" t="s">
        <v>48</v>
      </c>
      <c r="DV4" s="58" t="s">
        <v>49</v>
      </c>
      <c r="DW4" s="58" t="s">
        <v>50</v>
      </c>
      <c r="DX4" s="58" t="s">
        <v>51</v>
      </c>
      <c r="DY4" s="58" t="s">
        <v>52</v>
      </c>
      <c r="DZ4" s="58" t="s">
        <v>53</v>
      </c>
      <c r="EA4" s="58" t="s">
        <v>54</v>
      </c>
      <c r="EB4" s="58" t="s">
        <v>55</v>
      </c>
      <c r="EC4" s="58" t="s">
        <v>56</v>
      </c>
      <c r="ED4" s="58" t="s">
        <v>57</v>
      </c>
      <c r="EE4" s="58" t="s">
        <v>58</v>
      </c>
      <c r="EF4" s="58" t="s">
        <v>59</v>
      </c>
      <c r="EG4" s="58" t="s">
        <v>60</v>
      </c>
      <c r="EH4" s="58" t="s">
        <v>61</v>
      </c>
      <c r="EI4" s="58" t="s">
        <v>62</v>
      </c>
      <c r="EJ4" s="58" t="s">
        <v>63</v>
      </c>
      <c r="EK4" s="58" t="s">
        <v>64</v>
      </c>
      <c r="EL4" s="58" t="s">
        <v>65</v>
      </c>
      <c r="EM4" s="58" t="s">
        <v>66</v>
      </c>
      <c r="EN4" s="58" t="s">
        <v>67</v>
      </c>
      <c r="EO4" s="58" t="s">
        <v>68</v>
      </c>
      <c r="EP4" s="58" t="s">
        <v>69</v>
      </c>
      <c r="EQ4" s="58" t="s">
        <v>70</v>
      </c>
      <c r="ER4" s="58" t="s">
        <v>71</v>
      </c>
      <c r="ES4" s="58" t="s">
        <v>72</v>
      </c>
      <c r="ET4" s="58" t="s">
        <v>73</v>
      </c>
      <c r="EU4" s="58" t="s">
        <v>74</v>
      </c>
      <c r="EV4" s="58" t="s">
        <v>75</v>
      </c>
      <c r="EW4" s="58" t="s">
        <v>76</v>
      </c>
      <c r="EX4" s="58" t="s">
        <v>77</v>
      </c>
      <c r="EY4" s="58" t="s">
        <v>78</v>
      </c>
      <c r="EZ4" s="58" t="s">
        <v>79</v>
      </c>
      <c r="FA4" s="58" t="s">
        <v>80</v>
      </c>
      <c r="FB4" s="58" t="s">
        <v>81</v>
      </c>
      <c r="FC4" s="58" t="s">
        <v>82</v>
      </c>
      <c r="FD4" s="58" t="s">
        <v>83</v>
      </c>
      <c r="FE4" s="58" t="s">
        <v>84</v>
      </c>
      <c r="FF4" s="58" t="s">
        <v>85</v>
      </c>
      <c r="FG4" s="58" t="s">
        <v>86</v>
      </c>
      <c r="FH4" s="58" t="s">
        <v>87</v>
      </c>
    </row>
    <row r="5" spans="1:164" ht="12" customHeight="1" x14ac:dyDescent="0.2">
      <c r="A5" s="60"/>
      <c r="B5" s="60"/>
      <c r="C5" s="93" t="s">
        <v>88</v>
      </c>
      <c r="D5" s="93" t="s">
        <v>88</v>
      </c>
      <c r="E5" s="93" t="s">
        <v>88</v>
      </c>
      <c r="F5" s="93" t="s">
        <v>88</v>
      </c>
      <c r="G5" s="93" t="s">
        <v>88</v>
      </c>
      <c r="H5" s="93" t="s">
        <v>88</v>
      </c>
      <c r="I5" s="93" t="s">
        <v>88</v>
      </c>
      <c r="J5" s="93" t="s">
        <v>88</v>
      </c>
      <c r="K5" s="93" t="s">
        <v>88</v>
      </c>
      <c r="L5" s="93" t="s">
        <v>88</v>
      </c>
      <c r="M5" s="93" t="s">
        <v>88</v>
      </c>
      <c r="N5" s="93" t="s">
        <v>88</v>
      </c>
      <c r="O5" s="93" t="s">
        <v>88</v>
      </c>
      <c r="P5" s="93" t="s">
        <v>88</v>
      </c>
      <c r="Q5" s="93" t="s">
        <v>88</v>
      </c>
      <c r="R5" s="93" t="s">
        <v>88</v>
      </c>
      <c r="S5" s="93" t="s">
        <v>88</v>
      </c>
      <c r="T5" s="93" t="s">
        <v>88</v>
      </c>
      <c r="U5" s="93" t="s">
        <v>88</v>
      </c>
      <c r="V5" s="93" t="s">
        <v>88</v>
      </c>
      <c r="W5" s="93" t="s">
        <v>88</v>
      </c>
      <c r="X5" s="93" t="s">
        <v>88</v>
      </c>
      <c r="Y5" s="93" t="s">
        <v>88</v>
      </c>
      <c r="Z5" s="93" t="s">
        <v>88</v>
      </c>
      <c r="AA5" s="93" t="s">
        <v>88</v>
      </c>
      <c r="AB5" s="93" t="s">
        <v>88</v>
      </c>
      <c r="AC5" s="93" t="s">
        <v>88</v>
      </c>
      <c r="AD5" s="93" t="s">
        <v>88</v>
      </c>
      <c r="AE5" s="93" t="s">
        <v>88</v>
      </c>
      <c r="AF5" s="93" t="s">
        <v>88</v>
      </c>
      <c r="AG5" s="93" t="s">
        <v>88</v>
      </c>
      <c r="AH5" s="93" t="s">
        <v>88</v>
      </c>
      <c r="AI5" s="93" t="s">
        <v>88</v>
      </c>
      <c r="AJ5" s="93" t="s">
        <v>88</v>
      </c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</row>
    <row r="6" spans="1:164" ht="12" customHeight="1" x14ac:dyDescent="0.2">
      <c r="A6" s="94"/>
      <c r="B6" s="80" t="s">
        <v>230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72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72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</row>
    <row r="7" spans="1:164" ht="12" customHeight="1" x14ac:dyDescent="0.2">
      <c r="A7" s="95"/>
      <c r="B7" s="79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</row>
    <row r="8" spans="1:164" ht="12" customHeight="1" x14ac:dyDescent="0.2">
      <c r="A8" s="94"/>
      <c r="B8" s="72" t="s">
        <v>231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72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72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</row>
    <row r="9" spans="1:164" ht="12" customHeight="1" x14ac:dyDescent="0.2">
      <c r="A9" s="68" t="s">
        <v>91</v>
      </c>
      <c r="B9" s="69" t="s">
        <v>232</v>
      </c>
      <c r="C9" s="98">
        <v>92</v>
      </c>
      <c r="D9" s="98">
        <v>94</v>
      </c>
      <c r="E9" s="98">
        <v>107</v>
      </c>
      <c r="F9" s="98">
        <v>105</v>
      </c>
      <c r="G9" s="98">
        <v>112</v>
      </c>
      <c r="H9" s="98">
        <v>113</v>
      </c>
      <c r="I9" s="98">
        <v>199</v>
      </c>
      <c r="J9" s="98">
        <v>203</v>
      </c>
      <c r="K9" s="98">
        <v>201</v>
      </c>
      <c r="L9" s="98">
        <v>202</v>
      </c>
      <c r="M9" s="98">
        <v>163</v>
      </c>
      <c r="N9" s="98">
        <v>158</v>
      </c>
      <c r="O9" s="98">
        <v>156</v>
      </c>
      <c r="P9" s="98">
        <v>156</v>
      </c>
      <c r="Q9" s="98">
        <v>172</v>
      </c>
      <c r="R9" s="98">
        <v>180</v>
      </c>
      <c r="S9" s="98">
        <v>189</v>
      </c>
      <c r="T9" s="98">
        <v>186</v>
      </c>
      <c r="U9" s="98"/>
      <c r="V9" s="98">
        <v>185</v>
      </c>
      <c r="W9" s="98">
        <v>205</v>
      </c>
      <c r="X9" s="98">
        <v>191</v>
      </c>
      <c r="Y9" s="98">
        <v>149</v>
      </c>
      <c r="Z9" s="98">
        <v>132</v>
      </c>
      <c r="AA9" s="98">
        <v>205</v>
      </c>
      <c r="AB9" s="98">
        <v>157</v>
      </c>
      <c r="AC9" s="98">
        <v>157</v>
      </c>
      <c r="AD9" s="98">
        <v>129</v>
      </c>
      <c r="AE9" s="98">
        <v>124</v>
      </c>
      <c r="AF9" s="98">
        <v>120</v>
      </c>
      <c r="AG9" s="98">
        <v>114</v>
      </c>
      <c r="AH9" s="98">
        <v>109</v>
      </c>
      <c r="AI9" s="98">
        <v>105</v>
      </c>
      <c r="AJ9" s="98">
        <v>117</v>
      </c>
      <c r="AL9" s="98">
        <v>91</v>
      </c>
      <c r="AM9" s="98">
        <v>90</v>
      </c>
      <c r="AN9" s="98">
        <v>90</v>
      </c>
      <c r="AO9" s="98">
        <v>92</v>
      </c>
      <c r="AP9" s="98">
        <v>93</v>
      </c>
      <c r="AQ9" s="98">
        <v>93</v>
      </c>
      <c r="AR9" s="98">
        <v>92</v>
      </c>
      <c r="AS9" s="98">
        <v>94</v>
      </c>
      <c r="AT9" s="98">
        <v>97</v>
      </c>
      <c r="AU9" s="98">
        <v>97</v>
      </c>
      <c r="AV9" s="98">
        <v>108</v>
      </c>
      <c r="AW9" s="98">
        <v>107</v>
      </c>
      <c r="AX9" s="98">
        <v>105</v>
      </c>
      <c r="AY9" s="98">
        <v>110</v>
      </c>
      <c r="AZ9" s="98">
        <v>115</v>
      </c>
      <c r="BA9" s="98">
        <v>118</v>
      </c>
      <c r="BB9" s="98">
        <v>112</v>
      </c>
      <c r="BC9" s="98">
        <v>113</v>
      </c>
      <c r="BD9" s="98">
        <v>113</v>
      </c>
      <c r="BE9" s="98">
        <v>113</v>
      </c>
      <c r="BF9" s="98">
        <v>113</v>
      </c>
      <c r="BG9" s="98">
        <v>185</v>
      </c>
      <c r="BH9" s="98">
        <v>183</v>
      </c>
      <c r="BI9" s="98">
        <v>184</v>
      </c>
      <c r="BJ9" s="98">
        <v>199</v>
      </c>
      <c r="BK9" s="98">
        <v>200</v>
      </c>
      <c r="BL9" s="98">
        <v>200</v>
      </c>
      <c r="BM9" s="98">
        <v>200</v>
      </c>
      <c r="BN9" s="98">
        <v>203</v>
      </c>
      <c r="BO9" s="98">
        <v>204</v>
      </c>
      <c r="BP9" s="98">
        <v>204</v>
      </c>
      <c r="BQ9" s="98">
        <v>205</v>
      </c>
      <c r="BR9" s="98">
        <v>201</v>
      </c>
      <c r="BS9" s="98">
        <v>203</v>
      </c>
      <c r="BT9" s="98">
        <v>202</v>
      </c>
      <c r="BU9" s="98">
        <v>204</v>
      </c>
      <c r="BV9" s="98">
        <v>202</v>
      </c>
      <c r="BW9" s="98">
        <v>200</v>
      </c>
      <c r="BX9" s="98">
        <v>200</v>
      </c>
      <c r="BY9" s="98">
        <v>195</v>
      </c>
      <c r="BZ9" s="98">
        <v>163</v>
      </c>
      <c r="CA9" s="98">
        <v>160</v>
      </c>
      <c r="CB9" s="98">
        <v>172</v>
      </c>
      <c r="CC9" s="98">
        <v>171</v>
      </c>
      <c r="CD9" s="98">
        <v>158</v>
      </c>
      <c r="CE9" s="98">
        <v>156</v>
      </c>
      <c r="CF9" s="98">
        <v>162</v>
      </c>
      <c r="CG9" s="98">
        <v>165</v>
      </c>
      <c r="CH9" s="98">
        <v>156</v>
      </c>
      <c r="CI9" s="98">
        <v>155</v>
      </c>
      <c r="CJ9" s="98">
        <v>155</v>
      </c>
      <c r="CK9" s="98">
        <v>172</v>
      </c>
      <c r="CL9" s="98">
        <v>156</v>
      </c>
      <c r="CM9" s="98">
        <v>172</v>
      </c>
      <c r="CN9" s="98">
        <v>224</v>
      </c>
      <c r="CO9" s="98">
        <v>172</v>
      </c>
      <c r="CP9" s="98">
        <v>180</v>
      </c>
      <c r="CQ9" s="98">
        <v>180</v>
      </c>
      <c r="CR9" s="98">
        <v>189</v>
      </c>
      <c r="CS9" s="98">
        <v>189</v>
      </c>
      <c r="CT9" s="98">
        <v>189</v>
      </c>
      <c r="CU9" s="98">
        <v>189</v>
      </c>
      <c r="CV9" s="98">
        <v>181</v>
      </c>
      <c r="CW9" s="98">
        <v>181</v>
      </c>
      <c r="CX9" s="98">
        <v>182</v>
      </c>
      <c r="CY9" s="98">
        <v>186</v>
      </c>
      <c r="CZ9" s="98"/>
      <c r="DA9" s="98">
        <v>185</v>
      </c>
      <c r="DB9" s="98">
        <v>182</v>
      </c>
      <c r="DC9" s="98">
        <v>182</v>
      </c>
      <c r="DD9" s="98">
        <v>185</v>
      </c>
      <c r="DE9" s="98">
        <v>204</v>
      </c>
      <c r="DF9" s="98">
        <v>205</v>
      </c>
      <c r="DG9" s="98">
        <v>206</v>
      </c>
      <c r="DH9" s="98">
        <v>205</v>
      </c>
      <c r="DI9" s="98">
        <v>212</v>
      </c>
      <c r="DJ9" s="98">
        <v>214</v>
      </c>
      <c r="DK9" s="98">
        <v>213</v>
      </c>
      <c r="DL9" s="98">
        <v>191</v>
      </c>
      <c r="DM9" s="98">
        <v>157</v>
      </c>
      <c r="DN9" s="98">
        <v>164</v>
      </c>
      <c r="DO9" s="98">
        <v>149</v>
      </c>
      <c r="DP9" s="98">
        <v>149</v>
      </c>
      <c r="DQ9" s="98">
        <v>128</v>
      </c>
      <c r="DR9" s="98">
        <v>130</v>
      </c>
      <c r="DS9" s="98">
        <v>131</v>
      </c>
      <c r="DT9" s="98">
        <v>132</v>
      </c>
      <c r="DU9" s="98">
        <v>190</v>
      </c>
      <c r="DV9" s="98">
        <v>193</v>
      </c>
      <c r="DW9" s="98">
        <v>196</v>
      </c>
      <c r="DX9" s="98">
        <v>205</v>
      </c>
      <c r="DY9" s="98">
        <v>217</v>
      </c>
      <c r="DZ9" s="98">
        <v>156</v>
      </c>
      <c r="EA9" s="98">
        <v>157</v>
      </c>
      <c r="EB9" s="98">
        <v>157</v>
      </c>
      <c r="EC9" s="98">
        <v>162</v>
      </c>
      <c r="ED9" s="98">
        <v>159</v>
      </c>
      <c r="EE9" s="98">
        <v>155</v>
      </c>
      <c r="EF9" s="98">
        <v>157</v>
      </c>
      <c r="EG9" s="98">
        <v>152</v>
      </c>
      <c r="EH9" s="98">
        <v>145</v>
      </c>
      <c r="EI9" s="98">
        <v>137</v>
      </c>
      <c r="EJ9" s="98">
        <v>129</v>
      </c>
      <c r="EK9" s="98">
        <v>128</v>
      </c>
      <c r="EL9" s="98">
        <v>126</v>
      </c>
      <c r="EM9" s="98">
        <v>125</v>
      </c>
      <c r="EN9" s="98">
        <v>124</v>
      </c>
      <c r="EO9" s="98">
        <v>123</v>
      </c>
      <c r="EP9" s="98">
        <v>122</v>
      </c>
      <c r="EQ9" s="98">
        <v>121</v>
      </c>
      <c r="ER9" s="98">
        <v>120</v>
      </c>
      <c r="ES9" s="98">
        <v>119</v>
      </c>
      <c r="ET9" s="98">
        <v>117</v>
      </c>
      <c r="EU9" s="98">
        <v>116</v>
      </c>
      <c r="EV9" s="98">
        <v>114</v>
      </c>
      <c r="EW9" s="98">
        <v>112</v>
      </c>
      <c r="EX9" s="98">
        <v>111</v>
      </c>
      <c r="EY9" s="98">
        <v>110</v>
      </c>
      <c r="EZ9" s="98">
        <v>109</v>
      </c>
      <c r="FA9" s="98">
        <v>109</v>
      </c>
      <c r="FB9" s="98">
        <v>107</v>
      </c>
      <c r="FC9" s="98">
        <v>106</v>
      </c>
      <c r="FD9" s="98">
        <v>105</v>
      </c>
      <c r="FE9" s="98">
        <v>112</v>
      </c>
      <c r="FF9" s="98">
        <v>115</v>
      </c>
      <c r="FG9" s="98">
        <v>117</v>
      </c>
      <c r="FH9" s="98">
        <v>117</v>
      </c>
    </row>
    <row r="10" spans="1:164" ht="12" customHeight="1" x14ac:dyDescent="0.2">
      <c r="A10" s="76" t="s">
        <v>93</v>
      </c>
      <c r="B10" s="71" t="s">
        <v>233</v>
      </c>
      <c r="C10" s="99">
        <v>12725</v>
      </c>
      <c r="D10" s="99">
        <v>13584</v>
      </c>
      <c r="E10" s="99">
        <v>14927</v>
      </c>
      <c r="F10" s="99">
        <v>14865</v>
      </c>
      <c r="G10" s="99">
        <v>15874</v>
      </c>
      <c r="H10" s="99">
        <v>16716</v>
      </c>
      <c r="I10" s="99">
        <v>17648</v>
      </c>
      <c r="J10" s="99">
        <v>18732</v>
      </c>
      <c r="K10" s="99">
        <v>19230</v>
      </c>
      <c r="L10" s="99">
        <v>19481</v>
      </c>
      <c r="M10" s="99">
        <v>19600</v>
      </c>
      <c r="N10" s="99">
        <v>20677</v>
      </c>
      <c r="O10" s="99">
        <v>20540</v>
      </c>
      <c r="P10" s="99">
        <v>21631</v>
      </c>
      <c r="Q10" s="99">
        <v>23432</v>
      </c>
      <c r="R10" s="99">
        <v>25390</v>
      </c>
      <c r="S10" s="99">
        <v>23769</v>
      </c>
      <c r="T10" s="99">
        <v>24736</v>
      </c>
      <c r="U10" s="99">
        <v>23373</v>
      </c>
      <c r="V10" s="99">
        <v>21068</v>
      </c>
      <c r="W10" s="99">
        <v>21441</v>
      </c>
      <c r="X10" s="99">
        <v>21713</v>
      </c>
      <c r="Y10" s="99">
        <v>22753</v>
      </c>
      <c r="Z10" s="99">
        <v>18883</v>
      </c>
      <c r="AA10" s="99">
        <v>19089</v>
      </c>
      <c r="AB10" s="99">
        <v>16250</v>
      </c>
      <c r="AC10" s="99">
        <v>14673</v>
      </c>
      <c r="AD10" s="99">
        <v>9357</v>
      </c>
      <c r="AE10" s="99">
        <v>9172</v>
      </c>
      <c r="AF10" s="99">
        <v>8584</v>
      </c>
      <c r="AG10" s="99">
        <v>8377</v>
      </c>
      <c r="AH10" s="99">
        <v>7554</v>
      </c>
      <c r="AI10" s="99">
        <v>7363</v>
      </c>
      <c r="AJ10" s="99">
        <v>7243</v>
      </c>
      <c r="AK10" s="72"/>
      <c r="AL10" s="99">
        <v>11883</v>
      </c>
      <c r="AM10" s="99">
        <v>12166</v>
      </c>
      <c r="AN10" s="99">
        <v>12532</v>
      </c>
      <c r="AO10" s="99">
        <v>12725</v>
      </c>
      <c r="AP10" s="99">
        <v>12861</v>
      </c>
      <c r="AQ10" s="99">
        <v>13109</v>
      </c>
      <c r="AR10" s="99">
        <v>13375</v>
      </c>
      <c r="AS10" s="99">
        <v>13584</v>
      </c>
      <c r="AT10" s="99">
        <v>13881</v>
      </c>
      <c r="AU10" s="99">
        <v>14268</v>
      </c>
      <c r="AV10" s="99">
        <v>14622</v>
      </c>
      <c r="AW10" s="99">
        <v>14927</v>
      </c>
      <c r="AX10" s="99">
        <v>14865</v>
      </c>
      <c r="AY10" s="99">
        <v>14945</v>
      </c>
      <c r="AZ10" s="99">
        <v>15306</v>
      </c>
      <c r="BA10" s="99">
        <v>15525</v>
      </c>
      <c r="BB10" s="99">
        <v>15874</v>
      </c>
      <c r="BC10" s="99">
        <v>16163</v>
      </c>
      <c r="BD10" s="99">
        <v>16398</v>
      </c>
      <c r="BE10" s="99">
        <v>16477</v>
      </c>
      <c r="BF10" s="99">
        <v>16716</v>
      </c>
      <c r="BG10" s="99">
        <v>16799</v>
      </c>
      <c r="BH10" s="99">
        <v>17003</v>
      </c>
      <c r="BI10" s="99">
        <v>17214</v>
      </c>
      <c r="BJ10" s="99">
        <v>17648</v>
      </c>
      <c r="BK10" s="99">
        <v>18016</v>
      </c>
      <c r="BL10" s="99">
        <v>18367</v>
      </c>
      <c r="BM10" s="99">
        <v>18453</v>
      </c>
      <c r="BN10" s="99">
        <v>18732</v>
      </c>
      <c r="BO10" s="99">
        <v>18904</v>
      </c>
      <c r="BP10" s="99">
        <v>19024</v>
      </c>
      <c r="BQ10" s="99">
        <v>19058</v>
      </c>
      <c r="BR10" s="99">
        <v>19230</v>
      </c>
      <c r="BS10" s="99">
        <v>19283</v>
      </c>
      <c r="BT10" s="99">
        <v>19221</v>
      </c>
      <c r="BU10" s="99">
        <v>19467</v>
      </c>
      <c r="BV10" s="99">
        <v>19481</v>
      </c>
      <c r="BW10" s="99">
        <v>19147</v>
      </c>
      <c r="BX10" s="99">
        <v>19327</v>
      </c>
      <c r="BY10" s="99">
        <v>19328</v>
      </c>
      <c r="BZ10" s="99">
        <v>19600</v>
      </c>
      <c r="CA10" s="99">
        <v>20236</v>
      </c>
      <c r="CB10" s="99">
        <v>20323</v>
      </c>
      <c r="CC10" s="99">
        <v>20324</v>
      </c>
      <c r="CD10" s="99">
        <v>20677</v>
      </c>
      <c r="CE10" s="99">
        <v>21023</v>
      </c>
      <c r="CF10" s="99">
        <v>20712</v>
      </c>
      <c r="CG10" s="99">
        <v>20621</v>
      </c>
      <c r="CH10" s="99">
        <v>20540</v>
      </c>
      <c r="CI10" s="99">
        <v>20893</v>
      </c>
      <c r="CJ10" s="99">
        <v>21049</v>
      </c>
      <c r="CK10" s="99">
        <v>20205</v>
      </c>
      <c r="CL10" s="99">
        <v>21631</v>
      </c>
      <c r="CM10" s="99">
        <v>23432</v>
      </c>
      <c r="CN10" s="99">
        <v>23614</v>
      </c>
      <c r="CO10" s="99">
        <v>23709</v>
      </c>
      <c r="CP10" s="99">
        <v>23802</v>
      </c>
      <c r="CQ10" s="99">
        <v>25390</v>
      </c>
      <c r="CR10" s="99">
        <v>24563</v>
      </c>
      <c r="CS10" s="99">
        <v>24287</v>
      </c>
      <c r="CT10" s="99">
        <v>22779</v>
      </c>
      <c r="CU10" s="99">
        <v>23769</v>
      </c>
      <c r="CV10" s="99">
        <v>23654</v>
      </c>
      <c r="CW10" s="99">
        <v>23901</v>
      </c>
      <c r="CX10" s="99">
        <v>24139</v>
      </c>
      <c r="CY10" s="99">
        <v>24736</v>
      </c>
      <c r="CZ10" s="99">
        <v>23373</v>
      </c>
      <c r="DA10" s="99">
        <v>22210</v>
      </c>
      <c r="DB10" s="99">
        <v>22105</v>
      </c>
      <c r="DC10" s="99">
        <v>21671</v>
      </c>
      <c r="DD10" s="99">
        <v>21068</v>
      </c>
      <c r="DE10" s="99">
        <v>22569</v>
      </c>
      <c r="DF10" s="99">
        <v>22600</v>
      </c>
      <c r="DG10" s="99">
        <v>22474</v>
      </c>
      <c r="DH10" s="99">
        <v>21441</v>
      </c>
      <c r="DI10" s="99">
        <v>21576</v>
      </c>
      <c r="DJ10" s="99">
        <v>21727</v>
      </c>
      <c r="DK10" s="99">
        <v>22033</v>
      </c>
      <c r="DL10" s="99">
        <v>21713</v>
      </c>
      <c r="DM10" s="99">
        <v>22245</v>
      </c>
      <c r="DN10" s="99">
        <v>22679</v>
      </c>
      <c r="DO10" s="99">
        <v>22333</v>
      </c>
      <c r="DP10" s="99">
        <v>22753</v>
      </c>
      <c r="DQ10" s="99">
        <v>16859</v>
      </c>
      <c r="DR10" s="99">
        <v>17716</v>
      </c>
      <c r="DS10" s="99">
        <v>18195</v>
      </c>
      <c r="DT10" s="99">
        <v>18883</v>
      </c>
      <c r="DU10" s="99">
        <v>19740</v>
      </c>
      <c r="DV10" s="99">
        <v>19416</v>
      </c>
      <c r="DW10" s="99">
        <v>20098</v>
      </c>
      <c r="DX10" s="99">
        <v>19089</v>
      </c>
      <c r="DY10" s="99">
        <v>18254</v>
      </c>
      <c r="DZ10" s="99">
        <v>17466</v>
      </c>
      <c r="EA10" s="99">
        <v>16831</v>
      </c>
      <c r="EB10" s="99">
        <v>16250</v>
      </c>
      <c r="EC10" s="99">
        <v>16517</v>
      </c>
      <c r="ED10" s="99">
        <v>15938</v>
      </c>
      <c r="EE10" s="99">
        <v>15315</v>
      </c>
      <c r="EF10" s="99">
        <v>14673</v>
      </c>
      <c r="EG10" s="99">
        <v>10091</v>
      </c>
      <c r="EH10" s="99">
        <v>9890</v>
      </c>
      <c r="EI10" s="99">
        <v>9652</v>
      </c>
      <c r="EJ10" s="99">
        <v>9357</v>
      </c>
      <c r="EK10" s="99">
        <v>9494</v>
      </c>
      <c r="EL10" s="99">
        <v>9362</v>
      </c>
      <c r="EM10" s="99">
        <v>9269</v>
      </c>
      <c r="EN10" s="99">
        <v>9172</v>
      </c>
      <c r="EO10" s="99">
        <v>9053</v>
      </c>
      <c r="EP10" s="99">
        <v>9005</v>
      </c>
      <c r="EQ10" s="99">
        <v>8810</v>
      </c>
      <c r="ER10" s="99">
        <v>8584</v>
      </c>
      <c r="ES10" s="99">
        <v>8580</v>
      </c>
      <c r="ET10" s="99">
        <v>8638</v>
      </c>
      <c r="EU10" s="99">
        <v>8640</v>
      </c>
      <c r="EV10" s="99">
        <v>8377</v>
      </c>
      <c r="EW10" s="99">
        <v>7819</v>
      </c>
      <c r="EX10" s="99">
        <v>7605</v>
      </c>
      <c r="EY10" s="99">
        <v>7555</v>
      </c>
      <c r="EZ10" s="99">
        <v>7554</v>
      </c>
      <c r="FA10" s="99">
        <v>7645</v>
      </c>
      <c r="FB10" s="99">
        <v>7542</v>
      </c>
      <c r="FC10" s="99">
        <v>7527</v>
      </c>
      <c r="FD10" s="99">
        <v>7363</v>
      </c>
      <c r="FE10" s="99">
        <v>7220</v>
      </c>
      <c r="FF10" s="99">
        <v>7249</v>
      </c>
      <c r="FG10" s="99">
        <v>7179</v>
      </c>
      <c r="FH10" s="99">
        <v>7243</v>
      </c>
    </row>
    <row r="11" spans="1:164" ht="12" customHeight="1" x14ac:dyDescent="0.2">
      <c r="A11" s="75" t="s">
        <v>234</v>
      </c>
      <c r="B11" s="69" t="s">
        <v>235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>
        <v>14878</v>
      </c>
      <c r="V11" s="98">
        <v>12932</v>
      </c>
      <c r="W11" s="98">
        <v>13185</v>
      </c>
      <c r="X11" s="98">
        <v>13304</v>
      </c>
      <c r="Y11" s="98">
        <v>13645</v>
      </c>
      <c r="Z11" s="98">
        <v>11495</v>
      </c>
      <c r="AA11" s="98">
        <v>11312</v>
      </c>
      <c r="AB11" s="98">
        <v>9534</v>
      </c>
      <c r="AC11" s="98">
        <v>8025</v>
      </c>
      <c r="AD11" s="98">
        <v>4203</v>
      </c>
      <c r="AE11" s="98">
        <v>3940</v>
      </c>
      <c r="AF11" s="98">
        <v>4067</v>
      </c>
      <c r="AG11" s="98">
        <v>3698</v>
      </c>
      <c r="AH11" s="98">
        <v>3556</v>
      </c>
      <c r="AI11" s="98">
        <v>3591</v>
      </c>
      <c r="AJ11" s="98">
        <v>3622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>
        <v>14878</v>
      </c>
      <c r="DA11" s="98">
        <v>13663</v>
      </c>
      <c r="DB11" s="98">
        <v>13710</v>
      </c>
      <c r="DC11" s="98">
        <v>13335</v>
      </c>
      <c r="DD11" s="98">
        <v>12932</v>
      </c>
      <c r="DE11" s="98">
        <v>13312</v>
      </c>
      <c r="DF11" s="98">
        <v>13333</v>
      </c>
      <c r="DG11" s="98">
        <v>13273</v>
      </c>
      <c r="DH11" s="98">
        <v>13185</v>
      </c>
      <c r="DI11" s="98">
        <v>13246</v>
      </c>
      <c r="DJ11" s="98">
        <v>13188</v>
      </c>
      <c r="DK11" s="98">
        <v>13491</v>
      </c>
      <c r="DL11" s="98">
        <v>13304</v>
      </c>
      <c r="DM11" s="98">
        <v>13658</v>
      </c>
      <c r="DN11" s="98">
        <v>13730</v>
      </c>
      <c r="DO11" s="98">
        <v>13390</v>
      </c>
      <c r="DP11" s="98">
        <v>13645</v>
      </c>
      <c r="DQ11" s="98">
        <v>10224</v>
      </c>
      <c r="DR11" s="98">
        <v>10776</v>
      </c>
      <c r="DS11" s="98">
        <v>10984</v>
      </c>
      <c r="DT11" s="98">
        <v>11495</v>
      </c>
      <c r="DU11" s="98">
        <v>11947</v>
      </c>
      <c r="DV11" s="98">
        <v>11409</v>
      </c>
      <c r="DW11" s="98">
        <v>11664</v>
      </c>
      <c r="DX11" s="98">
        <v>11312</v>
      </c>
      <c r="DY11" s="98">
        <v>10841</v>
      </c>
      <c r="DZ11" s="98">
        <v>10414</v>
      </c>
      <c r="EA11" s="98">
        <v>9972</v>
      </c>
      <c r="EB11" s="98">
        <v>9534</v>
      </c>
      <c r="EC11" s="98">
        <v>8999</v>
      </c>
      <c r="ED11" s="98">
        <v>8558</v>
      </c>
      <c r="EE11" s="98">
        <v>8246</v>
      </c>
      <c r="EF11" s="98">
        <v>8025</v>
      </c>
      <c r="EG11" s="98">
        <v>4832</v>
      </c>
      <c r="EH11" s="98">
        <v>4623</v>
      </c>
      <c r="EI11" s="98">
        <v>4414</v>
      </c>
      <c r="EJ11" s="98">
        <v>4203</v>
      </c>
      <c r="EK11" s="98">
        <v>4278</v>
      </c>
      <c r="EL11" s="98">
        <v>4148</v>
      </c>
      <c r="EM11" s="98">
        <v>4050</v>
      </c>
      <c r="EN11" s="98">
        <v>3940</v>
      </c>
      <c r="EO11" s="98">
        <v>4130</v>
      </c>
      <c r="EP11" s="98">
        <v>4119</v>
      </c>
      <c r="EQ11" s="98">
        <v>4098</v>
      </c>
      <c r="ER11" s="98">
        <v>4067</v>
      </c>
      <c r="ES11" s="98">
        <v>3978</v>
      </c>
      <c r="ET11" s="98">
        <v>3893</v>
      </c>
      <c r="EU11" s="98">
        <v>3795</v>
      </c>
      <c r="EV11" s="98">
        <v>3698</v>
      </c>
      <c r="EW11" s="98">
        <v>3656</v>
      </c>
      <c r="EX11" s="98">
        <v>3544</v>
      </c>
      <c r="EY11" s="98">
        <v>3542</v>
      </c>
      <c r="EZ11" s="98">
        <v>3556</v>
      </c>
      <c r="FA11" s="98">
        <v>3588</v>
      </c>
      <c r="FB11" s="98">
        <v>3533</v>
      </c>
      <c r="FC11" s="98">
        <v>3587</v>
      </c>
      <c r="FD11" s="98">
        <v>3591</v>
      </c>
      <c r="FE11" s="98">
        <v>3590</v>
      </c>
      <c r="FF11" s="98">
        <v>3611</v>
      </c>
      <c r="FG11" s="98">
        <v>3620</v>
      </c>
      <c r="FH11" s="98">
        <v>3622</v>
      </c>
    </row>
    <row r="12" spans="1:164" ht="12" customHeight="1" x14ac:dyDescent="0.2">
      <c r="A12" s="76" t="s">
        <v>236</v>
      </c>
      <c r="B12" s="71" t="s">
        <v>237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>
        <v>8495</v>
      </c>
      <c r="V12" s="99">
        <v>8137</v>
      </c>
      <c r="W12" s="99">
        <v>8256</v>
      </c>
      <c r="X12" s="99">
        <v>8409</v>
      </c>
      <c r="Y12" s="99">
        <v>9108</v>
      </c>
      <c r="Z12" s="99">
        <v>7388</v>
      </c>
      <c r="AA12" s="99">
        <v>7777</v>
      </c>
      <c r="AB12" s="99">
        <v>6717</v>
      </c>
      <c r="AC12" s="99">
        <v>6648</v>
      </c>
      <c r="AD12" s="99">
        <v>5154</v>
      </c>
      <c r="AE12" s="99">
        <v>5231</v>
      </c>
      <c r="AF12" s="99">
        <v>4517</v>
      </c>
      <c r="AG12" s="99">
        <v>4679</v>
      </c>
      <c r="AH12" s="99">
        <v>3998</v>
      </c>
      <c r="AI12" s="99">
        <v>3773</v>
      </c>
      <c r="AJ12" s="99">
        <v>3620</v>
      </c>
      <c r="AK12" s="72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>
        <v>8495</v>
      </c>
      <c r="DA12" s="99">
        <v>8547</v>
      </c>
      <c r="DB12" s="99">
        <v>8396</v>
      </c>
      <c r="DC12" s="99">
        <v>8336</v>
      </c>
      <c r="DD12" s="99">
        <v>8137</v>
      </c>
      <c r="DE12" s="99">
        <v>9257</v>
      </c>
      <c r="DF12" s="99">
        <v>9268</v>
      </c>
      <c r="DG12" s="99">
        <v>9202</v>
      </c>
      <c r="DH12" s="99">
        <v>8256</v>
      </c>
      <c r="DI12" s="99">
        <v>8330</v>
      </c>
      <c r="DJ12" s="99">
        <v>8538</v>
      </c>
      <c r="DK12" s="99">
        <v>8542</v>
      </c>
      <c r="DL12" s="99">
        <v>8409</v>
      </c>
      <c r="DM12" s="99">
        <v>8587</v>
      </c>
      <c r="DN12" s="99">
        <v>8949</v>
      </c>
      <c r="DO12" s="99">
        <v>8943</v>
      </c>
      <c r="DP12" s="99">
        <v>9108</v>
      </c>
      <c r="DQ12" s="99">
        <v>6635</v>
      </c>
      <c r="DR12" s="99">
        <v>6940</v>
      </c>
      <c r="DS12" s="99">
        <v>7211</v>
      </c>
      <c r="DT12" s="99">
        <v>7388</v>
      </c>
      <c r="DU12" s="99">
        <v>7793</v>
      </c>
      <c r="DV12" s="99">
        <v>8006</v>
      </c>
      <c r="DW12" s="99">
        <v>8435</v>
      </c>
      <c r="DX12" s="99">
        <v>7777</v>
      </c>
      <c r="DY12" s="99">
        <v>7413</v>
      </c>
      <c r="DZ12" s="99">
        <v>7052</v>
      </c>
      <c r="EA12" s="99">
        <v>6858</v>
      </c>
      <c r="EB12" s="99">
        <v>6717</v>
      </c>
      <c r="EC12" s="99">
        <v>7518</v>
      </c>
      <c r="ED12" s="99">
        <v>7380</v>
      </c>
      <c r="EE12" s="99">
        <v>7069</v>
      </c>
      <c r="EF12" s="99">
        <v>6648</v>
      </c>
      <c r="EG12" s="99">
        <v>5259</v>
      </c>
      <c r="EH12" s="99">
        <v>5266</v>
      </c>
      <c r="EI12" s="99">
        <v>5238</v>
      </c>
      <c r="EJ12" s="99">
        <v>5154</v>
      </c>
      <c r="EK12" s="99">
        <v>5216</v>
      </c>
      <c r="EL12" s="99">
        <v>5214</v>
      </c>
      <c r="EM12" s="99">
        <v>5218</v>
      </c>
      <c r="EN12" s="99">
        <v>5231</v>
      </c>
      <c r="EO12" s="99">
        <v>4923</v>
      </c>
      <c r="EP12" s="99">
        <v>4887</v>
      </c>
      <c r="EQ12" s="99">
        <v>4712</v>
      </c>
      <c r="ER12" s="99">
        <v>4517</v>
      </c>
      <c r="ES12" s="99">
        <v>4602</v>
      </c>
      <c r="ET12" s="99">
        <v>4746</v>
      </c>
      <c r="EU12" s="99">
        <v>4846</v>
      </c>
      <c r="EV12" s="99">
        <v>4679</v>
      </c>
      <c r="EW12" s="99">
        <v>4163</v>
      </c>
      <c r="EX12" s="99">
        <v>4061</v>
      </c>
      <c r="EY12" s="99">
        <v>4013</v>
      </c>
      <c r="EZ12" s="99">
        <v>3998</v>
      </c>
      <c r="FA12" s="99">
        <v>4057</v>
      </c>
      <c r="FB12" s="99">
        <v>4009</v>
      </c>
      <c r="FC12" s="99">
        <v>3941</v>
      </c>
      <c r="FD12" s="99">
        <v>3773</v>
      </c>
      <c r="FE12" s="99">
        <v>3630</v>
      </c>
      <c r="FF12" s="99">
        <v>3637</v>
      </c>
      <c r="FG12" s="99">
        <v>3560</v>
      </c>
      <c r="FH12" s="99">
        <v>3620</v>
      </c>
    </row>
    <row r="13" spans="1:164" ht="12" customHeight="1" x14ac:dyDescent="0.2">
      <c r="A13" s="75"/>
      <c r="B13" s="69"/>
      <c r="C13" s="70" t="s">
        <v>97</v>
      </c>
      <c r="D13" s="70" t="s">
        <v>97</v>
      </c>
      <c r="E13" s="70" t="s">
        <v>97</v>
      </c>
      <c r="F13" s="70" t="s">
        <v>97</v>
      </c>
      <c r="G13" s="70" t="s">
        <v>97</v>
      </c>
      <c r="H13" s="70" t="s">
        <v>97</v>
      </c>
      <c r="I13" s="70" t="s">
        <v>97</v>
      </c>
      <c r="J13" s="70" t="s">
        <v>97</v>
      </c>
      <c r="K13" s="70" t="s">
        <v>97</v>
      </c>
      <c r="L13" s="70" t="s">
        <v>97</v>
      </c>
      <c r="M13" s="70" t="s">
        <v>97</v>
      </c>
      <c r="N13" s="70" t="s">
        <v>97</v>
      </c>
      <c r="O13" s="70" t="s">
        <v>97</v>
      </c>
      <c r="P13" s="70" t="s">
        <v>97</v>
      </c>
      <c r="Q13" s="70" t="s">
        <v>97</v>
      </c>
      <c r="R13" s="70" t="s">
        <v>97</v>
      </c>
      <c r="S13" s="70" t="s">
        <v>97</v>
      </c>
      <c r="T13" s="70" t="s">
        <v>97</v>
      </c>
      <c r="U13" s="70" t="s">
        <v>97</v>
      </c>
      <c r="V13" s="70" t="s">
        <v>97</v>
      </c>
      <c r="W13" s="70" t="s">
        <v>97</v>
      </c>
      <c r="X13" s="70" t="s">
        <v>97</v>
      </c>
      <c r="Y13" s="70" t="s">
        <v>97</v>
      </c>
      <c r="Z13" s="70" t="s">
        <v>97</v>
      </c>
      <c r="AA13" s="70" t="s">
        <v>97</v>
      </c>
      <c r="AB13" s="70" t="s">
        <v>97</v>
      </c>
      <c r="AC13" s="70" t="s">
        <v>97</v>
      </c>
      <c r="AD13" s="70" t="s">
        <v>97</v>
      </c>
      <c r="AE13" s="70" t="s">
        <v>97</v>
      </c>
      <c r="AF13" s="70" t="s">
        <v>97</v>
      </c>
      <c r="AG13" s="70" t="s">
        <v>97</v>
      </c>
      <c r="AH13" s="70" t="s">
        <v>97</v>
      </c>
      <c r="AI13" s="70" t="s">
        <v>97</v>
      </c>
      <c r="AJ13" s="70" t="s">
        <v>97</v>
      </c>
      <c r="AL13" s="70" t="s">
        <v>97</v>
      </c>
      <c r="AM13" s="70" t="s">
        <v>97</v>
      </c>
      <c r="AN13" s="70" t="s">
        <v>97</v>
      </c>
      <c r="AO13" s="70" t="s">
        <v>97</v>
      </c>
      <c r="AP13" s="70" t="s">
        <v>97</v>
      </c>
      <c r="AQ13" s="70" t="s">
        <v>97</v>
      </c>
      <c r="AR13" s="70" t="s">
        <v>97</v>
      </c>
      <c r="AS13" s="70" t="s">
        <v>97</v>
      </c>
      <c r="AT13" s="70" t="s">
        <v>97</v>
      </c>
      <c r="AU13" s="70" t="s">
        <v>97</v>
      </c>
      <c r="AV13" s="70" t="s">
        <v>97</v>
      </c>
      <c r="AW13" s="70" t="s">
        <v>97</v>
      </c>
      <c r="AX13" s="70" t="s">
        <v>97</v>
      </c>
      <c r="AY13" s="70" t="s">
        <v>97</v>
      </c>
      <c r="AZ13" s="70" t="s">
        <v>97</v>
      </c>
      <c r="BA13" s="70" t="s">
        <v>97</v>
      </c>
      <c r="BB13" s="70" t="s">
        <v>97</v>
      </c>
      <c r="BC13" s="70" t="s">
        <v>97</v>
      </c>
      <c r="BD13" s="70" t="s">
        <v>97</v>
      </c>
      <c r="BE13" s="70" t="s">
        <v>97</v>
      </c>
      <c r="BF13" s="70" t="s">
        <v>97</v>
      </c>
      <c r="BG13" s="70" t="s">
        <v>97</v>
      </c>
      <c r="BH13" s="70" t="s">
        <v>97</v>
      </c>
      <c r="BI13" s="70" t="s">
        <v>97</v>
      </c>
      <c r="BJ13" s="70" t="s">
        <v>97</v>
      </c>
      <c r="BK13" s="70" t="s">
        <v>97</v>
      </c>
      <c r="BL13" s="70" t="s">
        <v>97</v>
      </c>
      <c r="BM13" s="70" t="s">
        <v>97</v>
      </c>
      <c r="BN13" s="70" t="s">
        <v>97</v>
      </c>
      <c r="BO13" s="70" t="s">
        <v>97</v>
      </c>
      <c r="BP13" s="70" t="s">
        <v>97</v>
      </c>
      <c r="BQ13" s="70" t="s">
        <v>97</v>
      </c>
      <c r="BR13" s="70" t="s">
        <v>97</v>
      </c>
      <c r="BS13" s="70" t="s">
        <v>97</v>
      </c>
      <c r="BT13" s="70" t="s">
        <v>97</v>
      </c>
      <c r="BU13" s="70" t="s">
        <v>97</v>
      </c>
      <c r="BV13" s="70" t="s">
        <v>97</v>
      </c>
      <c r="BW13" s="70" t="s">
        <v>97</v>
      </c>
      <c r="BX13" s="70" t="s">
        <v>97</v>
      </c>
      <c r="BY13" s="70" t="s">
        <v>97</v>
      </c>
      <c r="BZ13" s="70" t="s">
        <v>97</v>
      </c>
      <c r="CA13" s="70" t="s">
        <v>97</v>
      </c>
      <c r="CB13" s="70" t="s">
        <v>97</v>
      </c>
      <c r="CC13" s="70" t="s">
        <v>97</v>
      </c>
      <c r="CD13" s="70" t="s">
        <v>97</v>
      </c>
      <c r="CE13" s="70" t="s">
        <v>97</v>
      </c>
      <c r="CF13" s="70" t="s">
        <v>97</v>
      </c>
      <c r="CG13" s="70" t="s">
        <v>97</v>
      </c>
      <c r="CH13" s="70" t="s">
        <v>97</v>
      </c>
      <c r="CI13" s="70" t="s">
        <v>97</v>
      </c>
      <c r="CJ13" s="70" t="s">
        <v>97</v>
      </c>
      <c r="CK13" s="70" t="s">
        <v>97</v>
      </c>
      <c r="CL13" s="70" t="s">
        <v>97</v>
      </c>
      <c r="CM13" s="70" t="s">
        <v>97</v>
      </c>
      <c r="CN13" s="70" t="s">
        <v>97</v>
      </c>
      <c r="CO13" s="70" t="s">
        <v>97</v>
      </c>
      <c r="CP13" s="70" t="s">
        <v>97</v>
      </c>
      <c r="CQ13" s="70" t="s">
        <v>97</v>
      </c>
      <c r="CR13" s="70" t="s">
        <v>97</v>
      </c>
      <c r="CS13" s="70" t="s">
        <v>97</v>
      </c>
      <c r="CT13" s="70" t="s">
        <v>97</v>
      </c>
      <c r="CU13" s="70" t="s">
        <v>97</v>
      </c>
      <c r="CV13" s="70" t="s">
        <v>97</v>
      </c>
      <c r="CW13" s="70" t="s">
        <v>97</v>
      </c>
      <c r="CX13" s="70" t="s">
        <v>97</v>
      </c>
      <c r="CY13" s="70" t="s">
        <v>97</v>
      </c>
      <c r="CZ13" s="70" t="s">
        <v>97</v>
      </c>
      <c r="DA13" s="70" t="s">
        <v>97</v>
      </c>
      <c r="DB13" s="70" t="s">
        <v>97</v>
      </c>
      <c r="DC13" s="70" t="s">
        <v>97</v>
      </c>
      <c r="DD13" s="70" t="s">
        <v>97</v>
      </c>
      <c r="DE13" s="70" t="s">
        <v>97</v>
      </c>
      <c r="DF13" s="70" t="s">
        <v>97</v>
      </c>
      <c r="DG13" s="70" t="s">
        <v>97</v>
      </c>
      <c r="DH13" s="70" t="s">
        <v>97</v>
      </c>
      <c r="DI13" s="70" t="s">
        <v>97</v>
      </c>
      <c r="DJ13" s="70" t="s">
        <v>97</v>
      </c>
      <c r="DK13" s="70" t="s">
        <v>97</v>
      </c>
      <c r="DL13" s="70" t="s">
        <v>97</v>
      </c>
      <c r="DM13" s="70" t="s">
        <v>97</v>
      </c>
      <c r="DN13" s="70" t="s">
        <v>97</v>
      </c>
      <c r="DO13" s="70" t="s">
        <v>97</v>
      </c>
      <c r="DP13" s="70" t="s">
        <v>97</v>
      </c>
      <c r="DQ13" s="70" t="s">
        <v>97</v>
      </c>
      <c r="DR13" s="70" t="s">
        <v>97</v>
      </c>
      <c r="DS13" s="70" t="s">
        <v>97</v>
      </c>
      <c r="DT13" s="70" t="s">
        <v>97</v>
      </c>
      <c r="DU13" s="70" t="s">
        <v>97</v>
      </c>
      <c r="DV13" s="70" t="s">
        <v>97</v>
      </c>
      <c r="DW13" s="70" t="s">
        <v>97</v>
      </c>
      <c r="DX13" s="70" t="s">
        <v>97</v>
      </c>
      <c r="DY13" s="70" t="s">
        <v>97</v>
      </c>
      <c r="DZ13" s="70" t="s">
        <v>97</v>
      </c>
      <c r="EA13" s="70" t="s">
        <v>97</v>
      </c>
      <c r="EB13" s="70" t="s">
        <v>97</v>
      </c>
      <c r="EC13" s="70" t="s">
        <v>97</v>
      </c>
      <c r="ED13" s="70" t="s">
        <v>97</v>
      </c>
      <c r="EE13" s="70" t="s">
        <v>97</v>
      </c>
      <c r="EF13" s="70" t="s">
        <v>97</v>
      </c>
      <c r="EG13" s="70" t="s">
        <v>97</v>
      </c>
      <c r="EH13" s="70" t="s">
        <v>97</v>
      </c>
      <c r="EI13" s="70" t="s">
        <v>97</v>
      </c>
      <c r="EJ13" s="70" t="s">
        <v>97</v>
      </c>
      <c r="EK13" s="70" t="s">
        <v>97</v>
      </c>
      <c r="EL13" s="70" t="s">
        <v>97</v>
      </c>
      <c r="EM13" s="70" t="s">
        <v>97</v>
      </c>
      <c r="EN13" s="70" t="s">
        <v>97</v>
      </c>
      <c r="EO13" s="70" t="s">
        <v>97</v>
      </c>
      <c r="EP13" s="70" t="s">
        <v>97</v>
      </c>
      <c r="EQ13" s="70" t="s">
        <v>97</v>
      </c>
      <c r="ER13" s="70" t="s">
        <v>97</v>
      </c>
      <c r="ES13" s="70" t="s">
        <v>97</v>
      </c>
      <c r="ET13" s="70" t="s">
        <v>97</v>
      </c>
      <c r="EU13" s="70" t="s">
        <v>97</v>
      </c>
      <c r="EV13" s="70" t="s">
        <v>97</v>
      </c>
      <c r="EW13" s="70" t="s">
        <v>97</v>
      </c>
      <c r="EX13" s="70" t="s">
        <v>97</v>
      </c>
      <c r="EY13" s="70" t="s">
        <v>97</v>
      </c>
      <c r="EZ13" s="70" t="s">
        <v>97</v>
      </c>
      <c r="FA13" s="70" t="s">
        <v>97</v>
      </c>
      <c r="FB13" s="70" t="s">
        <v>97</v>
      </c>
      <c r="FC13" s="70" t="s">
        <v>97</v>
      </c>
      <c r="FD13" s="70" t="s">
        <v>97</v>
      </c>
      <c r="FE13" s="70" t="s">
        <v>97</v>
      </c>
      <c r="FF13" s="70" t="s">
        <v>97</v>
      </c>
      <c r="FG13" s="70" t="s">
        <v>97</v>
      </c>
      <c r="FH13" s="70" t="s">
        <v>97</v>
      </c>
    </row>
    <row r="14" spans="1:164" ht="12" customHeight="1" x14ac:dyDescent="0.2">
      <c r="A14" s="76">
        <v>1</v>
      </c>
      <c r="B14" s="71" t="s">
        <v>238</v>
      </c>
      <c r="C14" s="99">
        <v>12817</v>
      </c>
      <c r="D14" s="99">
        <v>13678</v>
      </c>
      <c r="E14" s="99">
        <v>15033</v>
      </c>
      <c r="F14" s="99">
        <v>14970</v>
      </c>
      <c r="G14" s="99">
        <v>15985</v>
      </c>
      <c r="H14" s="99">
        <v>16828</v>
      </c>
      <c r="I14" s="99">
        <v>17847</v>
      </c>
      <c r="J14" s="99">
        <v>18935</v>
      </c>
      <c r="K14" s="99">
        <v>19432</v>
      </c>
      <c r="L14" s="99">
        <v>19684</v>
      </c>
      <c r="M14" s="99">
        <v>19762</v>
      </c>
      <c r="N14" s="99">
        <v>20835</v>
      </c>
      <c r="O14" s="99">
        <v>20696</v>
      </c>
      <c r="P14" s="99">
        <v>21786</v>
      </c>
      <c r="Q14" s="99">
        <v>23604</v>
      </c>
      <c r="R14" s="99">
        <v>25570</v>
      </c>
      <c r="S14" s="99">
        <v>23957</v>
      </c>
      <c r="T14" s="99">
        <v>24922</v>
      </c>
      <c r="U14" s="99">
        <v>23559</v>
      </c>
      <c r="V14" s="99">
        <v>21253</v>
      </c>
      <c r="W14" s="99">
        <v>21646</v>
      </c>
      <c r="X14" s="99">
        <v>21904</v>
      </c>
      <c r="Y14" s="99">
        <v>22903</v>
      </c>
      <c r="Z14" s="99">
        <v>19015</v>
      </c>
      <c r="AA14" s="99">
        <v>19294</v>
      </c>
      <c r="AB14" s="99">
        <v>16408</v>
      </c>
      <c r="AC14" s="99">
        <v>14829</v>
      </c>
      <c r="AD14" s="99">
        <v>9486</v>
      </c>
      <c r="AE14" s="99">
        <v>9295</v>
      </c>
      <c r="AF14" s="99">
        <v>8704</v>
      </c>
      <c r="AG14" s="99">
        <v>8491</v>
      </c>
      <c r="AH14" s="99">
        <v>7662</v>
      </c>
      <c r="AI14" s="99">
        <v>7468</v>
      </c>
      <c r="AJ14" s="99">
        <v>7360</v>
      </c>
      <c r="AK14" s="72"/>
      <c r="AL14" s="99">
        <v>11974</v>
      </c>
      <c r="AM14" s="99">
        <v>12256</v>
      </c>
      <c r="AN14" s="99">
        <v>12622</v>
      </c>
      <c r="AO14" s="99">
        <v>12817</v>
      </c>
      <c r="AP14" s="99">
        <v>12953</v>
      </c>
      <c r="AQ14" s="99">
        <v>13202</v>
      </c>
      <c r="AR14" s="99">
        <v>13467</v>
      </c>
      <c r="AS14" s="99">
        <v>13678</v>
      </c>
      <c r="AT14" s="99">
        <v>13978</v>
      </c>
      <c r="AU14" s="99">
        <v>14365</v>
      </c>
      <c r="AV14" s="99">
        <v>14729</v>
      </c>
      <c r="AW14" s="99">
        <v>15033</v>
      </c>
      <c r="AX14" s="99">
        <v>14970</v>
      </c>
      <c r="AY14" s="99">
        <v>15055</v>
      </c>
      <c r="AZ14" s="99">
        <v>15421</v>
      </c>
      <c r="BA14" s="99">
        <v>15643</v>
      </c>
      <c r="BB14" s="99">
        <v>15985</v>
      </c>
      <c r="BC14" s="99">
        <v>16277</v>
      </c>
      <c r="BD14" s="99">
        <v>16511</v>
      </c>
      <c r="BE14" s="99">
        <v>16591</v>
      </c>
      <c r="BF14" s="99">
        <v>16828</v>
      </c>
      <c r="BG14" s="99">
        <v>16983</v>
      </c>
      <c r="BH14" s="99">
        <v>17187</v>
      </c>
      <c r="BI14" s="99">
        <v>17398</v>
      </c>
      <c r="BJ14" s="99">
        <v>17847</v>
      </c>
      <c r="BK14" s="99">
        <v>18216</v>
      </c>
      <c r="BL14" s="99">
        <v>18567</v>
      </c>
      <c r="BM14" s="99">
        <v>18653</v>
      </c>
      <c r="BN14" s="99">
        <v>18935</v>
      </c>
      <c r="BO14" s="99">
        <v>19108</v>
      </c>
      <c r="BP14" s="99">
        <v>19228</v>
      </c>
      <c r="BQ14" s="99">
        <v>19263</v>
      </c>
      <c r="BR14" s="99">
        <v>19432</v>
      </c>
      <c r="BS14" s="99">
        <v>19486</v>
      </c>
      <c r="BT14" s="99">
        <v>19423</v>
      </c>
      <c r="BU14" s="99">
        <v>19671</v>
      </c>
      <c r="BV14" s="99">
        <v>19684</v>
      </c>
      <c r="BW14" s="99">
        <v>19347</v>
      </c>
      <c r="BX14" s="99">
        <v>19527</v>
      </c>
      <c r="BY14" s="99">
        <v>19522</v>
      </c>
      <c r="BZ14" s="99">
        <v>19762</v>
      </c>
      <c r="CA14" s="99">
        <v>20396</v>
      </c>
      <c r="CB14" s="99">
        <v>20494</v>
      </c>
      <c r="CC14" s="99">
        <v>20495</v>
      </c>
      <c r="CD14" s="99">
        <v>20835</v>
      </c>
      <c r="CE14" s="99">
        <v>21179</v>
      </c>
      <c r="CF14" s="99">
        <v>20874</v>
      </c>
      <c r="CG14" s="99">
        <v>20786</v>
      </c>
      <c r="CH14" s="99">
        <v>20696</v>
      </c>
      <c r="CI14" s="99">
        <v>21048</v>
      </c>
      <c r="CJ14" s="99">
        <v>21204</v>
      </c>
      <c r="CK14" s="99">
        <v>20377</v>
      </c>
      <c r="CL14" s="99">
        <v>21786</v>
      </c>
      <c r="CM14" s="99">
        <v>23604</v>
      </c>
      <c r="CN14" s="99">
        <v>23838</v>
      </c>
      <c r="CO14" s="99">
        <v>23881</v>
      </c>
      <c r="CP14" s="99">
        <v>23982</v>
      </c>
      <c r="CQ14" s="99">
        <v>25570</v>
      </c>
      <c r="CR14" s="99">
        <v>24753</v>
      </c>
      <c r="CS14" s="99">
        <v>24477</v>
      </c>
      <c r="CT14" s="99">
        <v>22968</v>
      </c>
      <c r="CU14" s="99">
        <v>23957</v>
      </c>
      <c r="CV14" s="99">
        <v>23835</v>
      </c>
      <c r="CW14" s="99">
        <v>24082</v>
      </c>
      <c r="CX14" s="99">
        <v>24321</v>
      </c>
      <c r="CY14" s="99">
        <v>24922</v>
      </c>
      <c r="CZ14" s="99">
        <v>23559</v>
      </c>
      <c r="DA14" s="99">
        <v>22395</v>
      </c>
      <c r="DB14" s="99">
        <v>22287</v>
      </c>
      <c r="DC14" s="99">
        <v>21853</v>
      </c>
      <c r="DD14" s="99">
        <v>21253</v>
      </c>
      <c r="DE14" s="99">
        <v>22773</v>
      </c>
      <c r="DF14" s="99">
        <v>22806</v>
      </c>
      <c r="DG14" s="99">
        <v>22680</v>
      </c>
      <c r="DH14" s="99">
        <v>21646</v>
      </c>
      <c r="DI14" s="99">
        <v>21788</v>
      </c>
      <c r="DJ14" s="99">
        <v>21940</v>
      </c>
      <c r="DK14" s="99">
        <v>22245</v>
      </c>
      <c r="DL14" s="99">
        <v>21904</v>
      </c>
      <c r="DM14" s="99">
        <v>22401</v>
      </c>
      <c r="DN14" s="99">
        <v>22842</v>
      </c>
      <c r="DO14" s="99">
        <v>22482</v>
      </c>
      <c r="DP14" s="99">
        <v>22903</v>
      </c>
      <c r="DQ14" s="99">
        <v>16987</v>
      </c>
      <c r="DR14" s="99">
        <v>17846</v>
      </c>
      <c r="DS14" s="99">
        <v>18326</v>
      </c>
      <c r="DT14" s="99">
        <v>19015</v>
      </c>
      <c r="DU14" s="99">
        <v>19929</v>
      </c>
      <c r="DV14" s="99">
        <v>19608</v>
      </c>
      <c r="DW14" s="99">
        <v>20294</v>
      </c>
      <c r="DX14" s="99">
        <v>19294</v>
      </c>
      <c r="DY14" s="99">
        <v>18470</v>
      </c>
      <c r="DZ14" s="99">
        <v>17621</v>
      </c>
      <c r="EA14" s="99">
        <v>16988</v>
      </c>
      <c r="EB14" s="99">
        <v>16408</v>
      </c>
      <c r="EC14" s="99">
        <v>16679</v>
      </c>
      <c r="ED14" s="99">
        <v>16097</v>
      </c>
      <c r="EE14" s="99">
        <v>15470</v>
      </c>
      <c r="EF14" s="99">
        <v>14829</v>
      </c>
      <c r="EG14" s="99">
        <v>10242</v>
      </c>
      <c r="EH14" s="99">
        <v>10035</v>
      </c>
      <c r="EI14" s="99">
        <v>9789</v>
      </c>
      <c r="EJ14" s="99">
        <v>9486</v>
      </c>
      <c r="EK14" s="99">
        <v>9621</v>
      </c>
      <c r="EL14" s="99">
        <v>9489</v>
      </c>
      <c r="EM14" s="99">
        <v>9394</v>
      </c>
      <c r="EN14" s="99">
        <v>9295</v>
      </c>
      <c r="EO14" s="99">
        <v>9176</v>
      </c>
      <c r="EP14" s="99">
        <v>9127</v>
      </c>
      <c r="EQ14" s="99">
        <v>8930</v>
      </c>
      <c r="ER14" s="99">
        <v>8704</v>
      </c>
      <c r="ES14" s="99">
        <v>8699</v>
      </c>
      <c r="ET14" s="99">
        <v>8756</v>
      </c>
      <c r="EU14" s="99">
        <v>8756</v>
      </c>
      <c r="EV14" s="99">
        <v>8491</v>
      </c>
      <c r="EW14" s="99">
        <v>7932</v>
      </c>
      <c r="EX14" s="99">
        <v>7716</v>
      </c>
      <c r="EY14" s="99">
        <v>7665</v>
      </c>
      <c r="EZ14" s="99">
        <v>7662</v>
      </c>
      <c r="FA14" s="99">
        <v>7754</v>
      </c>
      <c r="FB14" s="99">
        <v>7649</v>
      </c>
      <c r="FC14" s="99">
        <v>7633</v>
      </c>
      <c r="FD14" s="99">
        <v>7468</v>
      </c>
      <c r="FE14" s="99">
        <v>7332</v>
      </c>
      <c r="FF14" s="99">
        <v>7364</v>
      </c>
      <c r="FG14" s="99">
        <v>7296</v>
      </c>
      <c r="FH14" s="99">
        <v>7360</v>
      </c>
    </row>
    <row r="15" spans="1:164" ht="12" customHeight="1" x14ac:dyDescent="0.2">
      <c r="A15" s="68"/>
      <c r="B15" s="6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</row>
    <row r="16" spans="1:164" ht="12" customHeight="1" x14ac:dyDescent="0.2">
      <c r="A16" s="64"/>
      <c r="B16" s="71" t="s">
        <v>115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72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  <c r="DA16" s="102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</row>
    <row r="17" spans="1:164" ht="12" customHeight="1" x14ac:dyDescent="0.2">
      <c r="A17" s="75" t="s">
        <v>100</v>
      </c>
      <c r="B17" s="51" t="s">
        <v>239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>
        <v>211147</v>
      </c>
      <c r="AA17" s="98">
        <v>200477</v>
      </c>
      <c r="AB17" s="98">
        <v>112671</v>
      </c>
      <c r="AC17" s="98">
        <v>66970</v>
      </c>
      <c r="AD17" s="98">
        <v>80476</v>
      </c>
      <c r="AE17" s="98">
        <v>71714</v>
      </c>
      <c r="AF17" s="98">
        <v>89527</v>
      </c>
      <c r="AG17" s="98">
        <v>103472</v>
      </c>
      <c r="AH17" s="98">
        <v>126811</v>
      </c>
      <c r="AI17" s="98">
        <v>147118</v>
      </c>
      <c r="AJ17" s="98">
        <v>165089</v>
      </c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>
        <v>210550</v>
      </c>
      <c r="DR17" s="98">
        <v>199569</v>
      </c>
      <c r="DS17" s="98">
        <v>210637</v>
      </c>
      <c r="DT17" s="98">
        <v>211147</v>
      </c>
      <c r="DU17" s="98">
        <v>204776</v>
      </c>
      <c r="DV17" s="98">
        <v>212712</v>
      </c>
      <c r="DW17" s="98">
        <v>205038</v>
      </c>
      <c r="DX17" s="98">
        <v>200477</v>
      </c>
      <c r="DY17" s="98">
        <v>172009</v>
      </c>
      <c r="DZ17" s="98">
        <v>176593</v>
      </c>
      <c r="EA17" s="98">
        <v>157390</v>
      </c>
      <c r="EB17" s="98">
        <v>112671</v>
      </c>
      <c r="EC17" s="98">
        <v>107430</v>
      </c>
      <c r="ED17" s="98">
        <v>124368</v>
      </c>
      <c r="EE17" s="98">
        <v>71138</v>
      </c>
      <c r="EF17" s="98">
        <v>66970</v>
      </c>
      <c r="EG17" s="98">
        <v>71009</v>
      </c>
      <c r="EH17" s="98">
        <v>68496</v>
      </c>
      <c r="EI17" s="98">
        <v>73075</v>
      </c>
      <c r="EJ17" s="98">
        <v>80476</v>
      </c>
      <c r="EK17" s="98">
        <v>77459</v>
      </c>
      <c r="EL17" s="98">
        <v>80195</v>
      </c>
      <c r="EM17" s="98">
        <v>66104</v>
      </c>
      <c r="EN17" s="98">
        <v>71714</v>
      </c>
      <c r="EO17" s="98">
        <v>78874</v>
      </c>
      <c r="EP17" s="98">
        <v>77561</v>
      </c>
      <c r="EQ17" s="98">
        <v>83176</v>
      </c>
      <c r="ER17" s="98">
        <v>89527</v>
      </c>
      <c r="ES17" s="98">
        <v>97810</v>
      </c>
      <c r="ET17" s="98">
        <v>93029</v>
      </c>
      <c r="EU17" s="98">
        <v>100210</v>
      </c>
      <c r="EV17" s="98">
        <v>103472</v>
      </c>
      <c r="EW17" s="98">
        <v>104364</v>
      </c>
      <c r="EX17" s="98">
        <v>110512</v>
      </c>
      <c r="EY17" s="98">
        <v>113416</v>
      </c>
      <c r="EZ17" s="98">
        <v>126811</v>
      </c>
      <c r="FA17" s="98">
        <v>144400</v>
      </c>
      <c r="FB17" s="98">
        <v>145934</v>
      </c>
      <c r="FC17" s="98">
        <v>135855</v>
      </c>
      <c r="FD17" s="98">
        <v>147118</v>
      </c>
      <c r="FE17" s="98">
        <v>145406</v>
      </c>
      <c r="FF17" s="98">
        <v>149710</v>
      </c>
      <c r="FG17" s="98">
        <v>156723</v>
      </c>
      <c r="FH17" s="98">
        <v>165089</v>
      </c>
    </row>
    <row r="18" spans="1:164" ht="12" customHeight="1" x14ac:dyDescent="0.2">
      <c r="A18" s="72" t="s">
        <v>240</v>
      </c>
      <c r="B18" s="72" t="s">
        <v>241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>
        <v>10303</v>
      </c>
      <c r="AA18" s="99">
        <v>7101</v>
      </c>
      <c r="AB18" s="99">
        <v>5307</v>
      </c>
      <c r="AC18" s="99">
        <v>2762</v>
      </c>
      <c r="AD18" s="99">
        <v>3057</v>
      </c>
      <c r="AE18" s="99">
        <v>2749</v>
      </c>
      <c r="AF18" s="99">
        <v>2973</v>
      </c>
      <c r="AG18" s="99">
        <v>3539</v>
      </c>
      <c r="AH18" s="99">
        <v>3665</v>
      </c>
      <c r="AI18" s="99">
        <v>4404</v>
      </c>
      <c r="AJ18" s="99">
        <v>4432</v>
      </c>
      <c r="AK18" s="72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>
        <v>10118</v>
      </c>
      <c r="DR18" s="99">
        <v>9705</v>
      </c>
      <c r="DS18" s="99">
        <v>10116</v>
      </c>
      <c r="DT18" s="99">
        <v>10303</v>
      </c>
      <c r="DU18" s="99">
        <v>8961</v>
      </c>
      <c r="DV18" s="99">
        <v>8531</v>
      </c>
      <c r="DW18" s="99">
        <v>7119</v>
      </c>
      <c r="DX18" s="99">
        <v>7101</v>
      </c>
      <c r="DY18" s="99">
        <v>6412</v>
      </c>
      <c r="DZ18" s="99">
        <v>6417</v>
      </c>
      <c r="EA18" s="99">
        <v>5288</v>
      </c>
      <c r="EB18" s="99">
        <v>5307</v>
      </c>
      <c r="EC18" s="99">
        <v>4399</v>
      </c>
      <c r="ED18" s="99">
        <v>4973</v>
      </c>
      <c r="EE18" s="99">
        <v>2730</v>
      </c>
      <c r="EF18" s="99">
        <v>2762</v>
      </c>
      <c r="EG18" s="99">
        <v>2737</v>
      </c>
      <c r="EH18" s="99">
        <v>2737</v>
      </c>
      <c r="EI18" s="99">
        <v>2788</v>
      </c>
      <c r="EJ18" s="99">
        <v>3057</v>
      </c>
      <c r="EK18" s="99">
        <v>3081</v>
      </c>
      <c r="EL18" s="99">
        <v>2798</v>
      </c>
      <c r="EM18" s="99">
        <v>2558</v>
      </c>
      <c r="EN18" s="99">
        <v>2749</v>
      </c>
      <c r="EO18" s="99">
        <v>2588</v>
      </c>
      <c r="EP18" s="99">
        <v>2544</v>
      </c>
      <c r="EQ18" s="99">
        <v>2755</v>
      </c>
      <c r="ER18" s="99">
        <v>2973</v>
      </c>
      <c r="ES18" s="99">
        <v>2858</v>
      </c>
      <c r="ET18" s="99">
        <v>3017</v>
      </c>
      <c r="EU18" s="99">
        <v>3401</v>
      </c>
      <c r="EV18" s="99">
        <v>3539</v>
      </c>
      <c r="EW18" s="99">
        <v>3435</v>
      </c>
      <c r="EX18" s="99">
        <v>3547</v>
      </c>
      <c r="EY18" s="99">
        <v>3534</v>
      </c>
      <c r="EZ18" s="99">
        <v>3665</v>
      </c>
      <c r="FA18" s="99">
        <v>4261</v>
      </c>
      <c r="FB18" s="99">
        <v>4192</v>
      </c>
      <c r="FC18" s="99">
        <v>3750</v>
      </c>
      <c r="FD18" s="99">
        <v>4404</v>
      </c>
      <c r="FE18" s="99">
        <v>4505</v>
      </c>
      <c r="FF18" s="99">
        <v>4252</v>
      </c>
      <c r="FG18" s="99">
        <v>4555</v>
      </c>
      <c r="FH18" s="99">
        <v>4432</v>
      </c>
    </row>
    <row r="19" spans="1:164" ht="12" customHeight="1" x14ac:dyDescent="0.2">
      <c r="A19" s="51" t="s">
        <v>242</v>
      </c>
      <c r="B19" s="51" t="s">
        <v>243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>
        <v>43523</v>
      </c>
      <c r="AA19" s="98">
        <v>43455</v>
      </c>
      <c r="AB19" s="98">
        <v>23388</v>
      </c>
      <c r="AC19" s="98">
        <v>15755</v>
      </c>
      <c r="AD19" s="98">
        <v>14463</v>
      </c>
      <c r="AE19" s="98">
        <v>11063</v>
      </c>
      <c r="AF19" s="98">
        <v>14398</v>
      </c>
      <c r="AG19" s="98">
        <v>17349</v>
      </c>
      <c r="AH19" s="98">
        <v>19247</v>
      </c>
      <c r="AI19" s="98">
        <v>21672</v>
      </c>
      <c r="AJ19" s="98">
        <v>23556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>
        <v>39778</v>
      </c>
      <c r="DR19" s="98">
        <v>38558</v>
      </c>
      <c r="DS19" s="98">
        <v>39273</v>
      </c>
      <c r="DT19" s="98">
        <v>43523</v>
      </c>
      <c r="DU19" s="98">
        <v>42859</v>
      </c>
      <c r="DV19" s="98">
        <v>44824</v>
      </c>
      <c r="DW19" s="98">
        <v>43040</v>
      </c>
      <c r="DX19" s="98">
        <v>43455</v>
      </c>
      <c r="DY19" s="98">
        <v>40166</v>
      </c>
      <c r="DZ19" s="98">
        <v>37380</v>
      </c>
      <c r="EA19" s="98">
        <v>31857</v>
      </c>
      <c r="EB19" s="98">
        <v>23388</v>
      </c>
      <c r="EC19" s="98">
        <v>21500</v>
      </c>
      <c r="ED19" s="98">
        <v>25345</v>
      </c>
      <c r="EE19" s="98">
        <v>15925</v>
      </c>
      <c r="EF19" s="98">
        <v>15755</v>
      </c>
      <c r="EG19" s="98">
        <v>15300</v>
      </c>
      <c r="EH19" s="98">
        <v>14007</v>
      </c>
      <c r="EI19" s="98">
        <v>14004</v>
      </c>
      <c r="EJ19" s="98">
        <v>14463</v>
      </c>
      <c r="EK19" s="98">
        <v>14348</v>
      </c>
      <c r="EL19" s="98">
        <v>14382</v>
      </c>
      <c r="EM19" s="98">
        <v>10746</v>
      </c>
      <c r="EN19" s="98">
        <v>11063</v>
      </c>
      <c r="EO19" s="98">
        <v>12461</v>
      </c>
      <c r="EP19" s="98">
        <v>11329</v>
      </c>
      <c r="EQ19" s="98">
        <v>12793</v>
      </c>
      <c r="ER19" s="98">
        <v>14398</v>
      </c>
      <c r="ES19" s="98">
        <v>14723</v>
      </c>
      <c r="ET19" s="98">
        <v>14339</v>
      </c>
      <c r="EU19" s="98">
        <v>16405</v>
      </c>
      <c r="EV19" s="98">
        <v>17349</v>
      </c>
      <c r="EW19" s="98">
        <v>17921</v>
      </c>
      <c r="EX19" s="98">
        <v>18618</v>
      </c>
      <c r="EY19" s="98">
        <v>18285</v>
      </c>
      <c r="EZ19" s="98">
        <v>19247</v>
      </c>
      <c r="FA19" s="98">
        <v>22491</v>
      </c>
      <c r="FB19" s="98">
        <v>21218</v>
      </c>
      <c r="FC19" s="98">
        <v>20075</v>
      </c>
      <c r="FD19" s="98">
        <v>21672</v>
      </c>
      <c r="FE19" s="98">
        <v>20922</v>
      </c>
      <c r="FF19" s="98">
        <v>20486</v>
      </c>
      <c r="FG19" s="98">
        <v>22014</v>
      </c>
      <c r="FH19" s="98">
        <v>23556</v>
      </c>
    </row>
    <row r="20" spans="1:164" ht="12" customHeight="1" x14ac:dyDescent="0.2">
      <c r="A20" s="72" t="s">
        <v>244</v>
      </c>
      <c r="B20" s="72" t="s">
        <v>237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>
        <v>157320</v>
      </c>
      <c r="AA20" s="99">
        <v>149920</v>
      </c>
      <c r="AB20" s="99">
        <v>83976</v>
      </c>
      <c r="AC20" s="99">
        <v>48453</v>
      </c>
      <c r="AD20" s="99">
        <v>62956</v>
      </c>
      <c r="AE20" s="99">
        <v>57902</v>
      </c>
      <c r="AF20" s="99">
        <v>72157</v>
      </c>
      <c r="AG20" s="99">
        <v>82583</v>
      </c>
      <c r="AH20" s="99">
        <v>103899</v>
      </c>
      <c r="AI20" s="99">
        <v>121042</v>
      </c>
      <c r="AJ20" s="99">
        <v>137101</v>
      </c>
      <c r="AK20" s="72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>
        <v>160654</v>
      </c>
      <c r="DR20" s="99">
        <v>151306</v>
      </c>
      <c r="DS20" s="99">
        <v>161248</v>
      </c>
      <c r="DT20" s="99">
        <v>157320</v>
      </c>
      <c r="DU20" s="99">
        <v>152956</v>
      </c>
      <c r="DV20" s="99">
        <v>159357</v>
      </c>
      <c r="DW20" s="99">
        <v>154879</v>
      </c>
      <c r="DX20" s="99">
        <v>149920</v>
      </c>
      <c r="DY20" s="99">
        <v>125431</v>
      </c>
      <c r="DZ20" s="99">
        <v>132796</v>
      </c>
      <c r="EA20" s="99">
        <v>120246</v>
      </c>
      <c r="EB20" s="99">
        <v>83976</v>
      </c>
      <c r="EC20" s="99">
        <v>81531</v>
      </c>
      <c r="ED20" s="99">
        <v>94051</v>
      </c>
      <c r="EE20" s="99">
        <v>52484</v>
      </c>
      <c r="EF20" s="99">
        <v>48453</v>
      </c>
      <c r="EG20" s="99">
        <v>52971</v>
      </c>
      <c r="EH20" s="99">
        <v>51752</v>
      </c>
      <c r="EI20" s="99">
        <v>56283</v>
      </c>
      <c r="EJ20" s="99">
        <v>62956</v>
      </c>
      <c r="EK20" s="99">
        <v>60031</v>
      </c>
      <c r="EL20" s="99">
        <v>63015</v>
      </c>
      <c r="EM20" s="99">
        <v>52800</v>
      </c>
      <c r="EN20" s="99">
        <v>57902</v>
      </c>
      <c r="EO20" s="99">
        <v>63825</v>
      </c>
      <c r="EP20" s="99">
        <v>63688</v>
      </c>
      <c r="EQ20" s="99">
        <v>67628</v>
      </c>
      <c r="ER20" s="99">
        <v>72157</v>
      </c>
      <c r="ES20" s="99">
        <v>80229</v>
      </c>
      <c r="ET20" s="99">
        <v>75673</v>
      </c>
      <c r="EU20" s="99">
        <v>80404</v>
      </c>
      <c r="EV20" s="99">
        <v>82583</v>
      </c>
      <c r="EW20" s="99">
        <v>83008</v>
      </c>
      <c r="EX20" s="99">
        <v>88348</v>
      </c>
      <c r="EY20" s="99">
        <v>91597</v>
      </c>
      <c r="EZ20" s="99">
        <v>103899</v>
      </c>
      <c r="FA20" s="99">
        <v>117648</v>
      </c>
      <c r="FB20" s="99">
        <v>120525</v>
      </c>
      <c r="FC20" s="99">
        <v>112030</v>
      </c>
      <c r="FD20" s="99">
        <v>121042</v>
      </c>
      <c r="FE20" s="99">
        <v>119980</v>
      </c>
      <c r="FF20" s="99">
        <v>124972</v>
      </c>
      <c r="FG20" s="99">
        <v>130154</v>
      </c>
      <c r="FH20" s="99">
        <v>137101</v>
      </c>
    </row>
    <row r="21" spans="1:164" ht="12" customHeight="1" x14ac:dyDescent="0.2">
      <c r="A21" s="51" t="s">
        <v>102</v>
      </c>
      <c r="B21" s="51" t="s">
        <v>245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>
        <v>26602</v>
      </c>
      <c r="AA21" s="98">
        <v>33397</v>
      </c>
      <c r="AB21" s="98">
        <v>29232</v>
      </c>
      <c r="AC21" s="98">
        <v>21885</v>
      </c>
      <c r="AD21" s="98">
        <v>21560</v>
      </c>
      <c r="AE21" s="98">
        <v>17424</v>
      </c>
      <c r="AF21" s="98">
        <v>19945</v>
      </c>
      <c r="AG21" s="98">
        <v>20992</v>
      </c>
      <c r="AH21" s="98">
        <v>24272</v>
      </c>
      <c r="AI21" s="98">
        <v>20877</v>
      </c>
      <c r="AJ21" s="98">
        <v>21396</v>
      </c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>
        <v>19921</v>
      </c>
      <c r="DR21" s="98">
        <v>21543</v>
      </c>
      <c r="DS21" s="98">
        <v>23072</v>
      </c>
      <c r="DT21" s="98">
        <v>26602</v>
      </c>
      <c r="DU21" s="98">
        <v>27668</v>
      </c>
      <c r="DV21" s="98">
        <v>32255</v>
      </c>
      <c r="DW21" s="98">
        <v>32149</v>
      </c>
      <c r="DX21" s="98">
        <v>33397</v>
      </c>
      <c r="DY21" s="98">
        <v>32252</v>
      </c>
      <c r="DZ21" s="98">
        <v>33984</v>
      </c>
      <c r="EA21" s="98">
        <v>35055</v>
      </c>
      <c r="EB21" s="98">
        <v>29232</v>
      </c>
      <c r="EC21" s="98">
        <v>24679</v>
      </c>
      <c r="ED21" s="98">
        <v>24362</v>
      </c>
      <c r="EE21" s="98">
        <v>20983</v>
      </c>
      <c r="EF21" s="98">
        <v>21885</v>
      </c>
      <c r="EG21" s="98">
        <v>19663</v>
      </c>
      <c r="EH21" s="98">
        <v>21476</v>
      </c>
      <c r="EI21" s="98">
        <v>20048</v>
      </c>
      <c r="EJ21" s="98">
        <v>21560</v>
      </c>
      <c r="EK21" s="98">
        <v>22081</v>
      </c>
      <c r="EL21" s="98">
        <v>21814</v>
      </c>
      <c r="EM21" s="98">
        <v>21443</v>
      </c>
      <c r="EN21" s="98">
        <v>17424</v>
      </c>
      <c r="EO21" s="98">
        <v>17683</v>
      </c>
      <c r="EP21" s="98">
        <v>19094</v>
      </c>
      <c r="EQ21" s="98">
        <v>19473</v>
      </c>
      <c r="ER21" s="98">
        <v>19945</v>
      </c>
      <c r="ES21" s="98">
        <v>20789</v>
      </c>
      <c r="ET21" s="98">
        <v>17812</v>
      </c>
      <c r="EU21" s="98">
        <v>16879</v>
      </c>
      <c r="EV21" s="98">
        <v>20992</v>
      </c>
      <c r="EW21" s="98">
        <v>21166</v>
      </c>
      <c r="EX21" s="98">
        <v>21130</v>
      </c>
      <c r="EY21" s="98">
        <v>24223</v>
      </c>
      <c r="EZ21" s="98">
        <v>24272</v>
      </c>
      <c r="FA21" s="98">
        <v>25924</v>
      </c>
      <c r="FB21" s="98">
        <v>23148</v>
      </c>
      <c r="FC21" s="98">
        <v>22659</v>
      </c>
      <c r="FD21" s="98">
        <v>20877</v>
      </c>
      <c r="FE21" s="98">
        <v>20357</v>
      </c>
      <c r="FF21" s="98">
        <v>21163</v>
      </c>
      <c r="FG21" s="98">
        <v>21438</v>
      </c>
      <c r="FH21" s="98">
        <v>21396</v>
      </c>
    </row>
    <row r="22" spans="1:164" ht="12" customHeight="1" x14ac:dyDescent="0.2">
      <c r="A22" s="72" t="s">
        <v>246</v>
      </c>
      <c r="B22" s="72" t="s">
        <v>241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>
        <v>7895</v>
      </c>
      <c r="AA22" s="99">
        <v>9575</v>
      </c>
      <c r="AB22" s="99">
        <v>9307</v>
      </c>
      <c r="AC22" s="99">
        <v>5600</v>
      </c>
      <c r="AD22" s="99">
        <v>5819</v>
      </c>
      <c r="AE22" s="99">
        <v>3497</v>
      </c>
      <c r="AF22" s="99">
        <v>3277</v>
      </c>
      <c r="AG22" s="99">
        <v>6601</v>
      </c>
      <c r="AH22" s="99">
        <v>6213</v>
      </c>
      <c r="AI22" s="99">
        <v>5526</v>
      </c>
      <c r="AJ22" s="99">
        <v>5346</v>
      </c>
      <c r="AK22" s="72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>
        <v>6157</v>
      </c>
      <c r="DR22" s="99">
        <v>5986</v>
      </c>
      <c r="DS22" s="99">
        <v>6916</v>
      </c>
      <c r="DT22" s="99">
        <v>7895</v>
      </c>
      <c r="DU22" s="99">
        <v>8249</v>
      </c>
      <c r="DV22" s="99">
        <v>9257</v>
      </c>
      <c r="DW22" s="99">
        <v>8546</v>
      </c>
      <c r="DX22" s="99">
        <v>9575</v>
      </c>
      <c r="DY22" s="99">
        <v>9004</v>
      </c>
      <c r="DZ22" s="99">
        <v>9740</v>
      </c>
      <c r="EA22" s="99">
        <v>9757</v>
      </c>
      <c r="EB22" s="99">
        <v>9307</v>
      </c>
      <c r="EC22" s="99">
        <v>5120</v>
      </c>
      <c r="ED22" s="99">
        <v>5132</v>
      </c>
      <c r="EE22" s="99">
        <v>4657</v>
      </c>
      <c r="EF22" s="99">
        <v>5600</v>
      </c>
      <c r="EG22" s="99">
        <v>5086</v>
      </c>
      <c r="EH22" s="99">
        <v>5355</v>
      </c>
      <c r="EI22" s="99">
        <v>5537</v>
      </c>
      <c r="EJ22" s="99">
        <v>5819</v>
      </c>
      <c r="EK22" s="99">
        <v>8688</v>
      </c>
      <c r="EL22" s="99">
        <v>8475</v>
      </c>
      <c r="EM22" s="99">
        <v>7073</v>
      </c>
      <c r="EN22" s="99">
        <v>3497</v>
      </c>
      <c r="EO22" s="99">
        <v>3487</v>
      </c>
      <c r="EP22" s="99">
        <v>3510</v>
      </c>
      <c r="EQ22" s="99">
        <v>3254</v>
      </c>
      <c r="ER22" s="99">
        <v>3277</v>
      </c>
      <c r="ES22" s="99">
        <v>3308</v>
      </c>
      <c r="ET22" s="99">
        <v>3239</v>
      </c>
      <c r="EU22" s="99">
        <v>3178</v>
      </c>
      <c r="EV22" s="99">
        <v>6601</v>
      </c>
      <c r="EW22" s="99">
        <v>6755</v>
      </c>
      <c r="EX22" s="99">
        <v>6671</v>
      </c>
      <c r="EY22" s="99">
        <v>6807</v>
      </c>
      <c r="EZ22" s="99">
        <v>6213</v>
      </c>
      <c r="FA22" s="99">
        <v>6645</v>
      </c>
      <c r="FB22" s="99">
        <v>6583</v>
      </c>
      <c r="FC22" s="99">
        <v>6641</v>
      </c>
      <c r="FD22" s="99">
        <v>5526</v>
      </c>
      <c r="FE22" s="99">
        <v>5599</v>
      </c>
      <c r="FF22" s="99">
        <v>5392</v>
      </c>
      <c r="FG22" s="99">
        <v>5258</v>
      </c>
      <c r="FH22" s="99">
        <v>5346</v>
      </c>
    </row>
    <row r="23" spans="1:164" ht="12" customHeight="1" x14ac:dyDescent="0.2">
      <c r="A23" s="51" t="s">
        <v>247</v>
      </c>
      <c r="B23" s="51" t="s">
        <v>243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>
        <v>1827</v>
      </c>
      <c r="AA23" s="98">
        <v>1460</v>
      </c>
      <c r="AB23" s="98">
        <v>1279</v>
      </c>
      <c r="AC23" s="98">
        <v>977</v>
      </c>
      <c r="AD23" s="98">
        <v>1524</v>
      </c>
      <c r="AE23" s="98">
        <v>589</v>
      </c>
      <c r="AF23" s="98">
        <v>817</v>
      </c>
      <c r="AG23" s="98">
        <v>993</v>
      </c>
      <c r="AH23" s="98">
        <v>1191</v>
      </c>
      <c r="AI23" s="98">
        <v>965</v>
      </c>
      <c r="AJ23" s="98">
        <v>851</v>
      </c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>
        <v>1613</v>
      </c>
      <c r="DR23" s="98">
        <v>1691</v>
      </c>
      <c r="DS23" s="98">
        <v>1775</v>
      </c>
      <c r="DT23" s="98">
        <v>1827</v>
      </c>
      <c r="DU23" s="98">
        <v>1856</v>
      </c>
      <c r="DV23" s="98">
        <v>2168</v>
      </c>
      <c r="DW23" s="98">
        <v>1818</v>
      </c>
      <c r="DX23" s="98">
        <v>1460</v>
      </c>
      <c r="DY23" s="98">
        <v>1367</v>
      </c>
      <c r="DZ23" s="98">
        <v>1549</v>
      </c>
      <c r="EA23" s="98">
        <v>1386</v>
      </c>
      <c r="EB23" s="98">
        <v>1279</v>
      </c>
      <c r="EC23" s="98">
        <v>1042</v>
      </c>
      <c r="ED23" s="98">
        <v>951</v>
      </c>
      <c r="EE23" s="98">
        <v>913</v>
      </c>
      <c r="EF23" s="98">
        <v>977</v>
      </c>
      <c r="EG23" s="98">
        <v>617</v>
      </c>
      <c r="EH23" s="98">
        <v>649</v>
      </c>
      <c r="EI23" s="98">
        <v>639</v>
      </c>
      <c r="EJ23" s="98">
        <v>1524</v>
      </c>
      <c r="EK23" s="98">
        <v>1247</v>
      </c>
      <c r="EL23" s="98">
        <v>1222</v>
      </c>
      <c r="EM23" s="98">
        <v>1521</v>
      </c>
      <c r="EN23" s="98">
        <v>589</v>
      </c>
      <c r="EO23" s="98">
        <v>721</v>
      </c>
      <c r="EP23" s="98">
        <v>720</v>
      </c>
      <c r="EQ23" s="98">
        <v>753</v>
      </c>
      <c r="ER23" s="98">
        <v>817</v>
      </c>
      <c r="ES23" s="98">
        <v>839</v>
      </c>
      <c r="ET23" s="98">
        <v>808</v>
      </c>
      <c r="EU23" s="98">
        <v>822</v>
      </c>
      <c r="EV23" s="98">
        <v>993</v>
      </c>
      <c r="EW23" s="98">
        <v>1140</v>
      </c>
      <c r="EX23" s="98">
        <v>1145</v>
      </c>
      <c r="EY23" s="98">
        <v>1151</v>
      </c>
      <c r="EZ23" s="98">
        <v>1191</v>
      </c>
      <c r="FA23" s="98">
        <v>1237</v>
      </c>
      <c r="FB23" s="98">
        <v>1189</v>
      </c>
      <c r="FC23" s="98">
        <v>1328</v>
      </c>
      <c r="FD23" s="98">
        <v>965</v>
      </c>
      <c r="FE23" s="98">
        <v>789</v>
      </c>
      <c r="FF23" s="98">
        <v>860</v>
      </c>
      <c r="FG23" s="98">
        <v>948</v>
      </c>
      <c r="FH23" s="98">
        <v>851</v>
      </c>
    </row>
    <row r="24" spans="1:164" ht="12" customHeight="1" x14ac:dyDescent="0.2">
      <c r="A24" s="72" t="s">
        <v>248</v>
      </c>
      <c r="B24" s="72" t="s">
        <v>237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>
        <v>16880</v>
      </c>
      <c r="AA24" s="99">
        <v>22362</v>
      </c>
      <c r="AB24" s="99">
        <v>18646</v>
      </c>
      <c r="AC24" s="99">
        <v>15308</v>
      </c>
      <c r="AD24" s="99">
        <v>14217</v>
      </c>
      <c r="AE24" s="99">
        <v>13339</v>
      </c>
      <c r="AF24" s="99">
        <v>15851</v>
      </c>
      <c r="AG24" s="99">
        <v>13398</v>
      </c>
      <c r="AH24" s="99">
        <v>16868</v>
      </c>
      <c r="AI24" s="99">
        <v>14386</v>
      </c>
      <c r="AJ24" s="99">
        <v>15199</v>
      </c>
      <c r="AK24" s="72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>
        <v>12151</v>
      </c>
      <c r="DR24" s="99">
        <v>13866</v>
      </c>
      <c r="DS24" s="99">
        <v>14380</v>
      </c>
      <c r="DT24" s="99">
        <v>16880</v>
      </c>
      <c r="DU24" s="99">
        <v>17563</v>
      </c>
      <c r="DV24" s="99">
        <v>20830</v>
      </c>
      <c r="DW24" s="99">
        <v>21785</v>
      </c>
      <c r="DX24" s="99">
        <v>22362</v>
      </c>
      <c r="DY24" s="99">
        <v>21881</v>
      </c>
      <c r="DZ24" s="99">
        <v>22695</v>
      </c>
      <c r="EA24" s="99">
        <v>23912</v>
      </c>
      <c r="EB24" s="99">
        <v>18646</v>
      </c>
      <c r="EC24" s="99">
        <v>18517</v>
      </c>
      <c r="ED24" s="99">
        <v>18280</v>
      </c>
      <c r="EE24" s="99">
        <v>15414</v>
      </c>
      <c r="EF24" s="99">
        <v>15308</v>
      </c>
      <c r="EG24" s="99">
        <v>13960</v>
      </c>
      <c r="EH24" s="99">
        <v>15471</v>
      </c>
      <c r="EI24" s="99">
        <v>13872</v>
      </c>
      <c r="EJ24" s="99">
        <v>14217</v>
      </c>
      <c r="EK24" s="99">
        <v>12146</v>
      </c>
      <c r="EL24" s="99">
        <v>12116</v>
      </c>
      <c r="EM24" s="99">
        <v>12849</v>
      </c>
      <c r="EN24" s="99">
        <v>13339</v>
      </c>
      <c r="EO24" s="99">
        <v>13474</v>
      </c>
      <c r="EP24" s="99">
        <v>14865</v>
      </c>
      <c r="EQ24" s="99">
        <v>15466</v>
      </c>
      <c r="ER24" s="99">
        <v>15851</v>
      </c>
      <c r="ES24" s="99">
        <v>16642</v>
      </c>
      <c r="ET24" s="99">
        <v>13765</v>
      </c>
      <c r="EU24" s="99">
        <v>12879</v>
      </c>
      <c r="EV24" s="99">
        <v>13398</v>
      </c>
      <c r="EW24" s="99">
        <v>13270</v>
      </c>
      <c r="EX24" s="99">
        <v>13315</v>
      </c>
      <c r="EY24" s="99">
        <v>16265</v>
      </c>
      <c r="EZ24" s="99">
        <v>16868</v>
      </c>
      <c r="FA24" s="99">
        <v>18043</v>
      </c>
      <c r="FB24" s="99">
        <v>15377</v>
      </c>
      <c r="FC24" s="99">
        <v>14690</v>
      </c>
      <c r="FD24" s="99">
        <v>14386</v>
      </c>
      <c r="FE24" s="99">
        <v>13970</v>
      </c>
      <c r="FF24" s="99">
        <v>14912</v>
      </c>
      <c r="FG24" s="99">
        <v>15232</v>
      </c>
      <c r="FH24" s="99">
        <v>15199</v>
      </c>
    </row>
    <row r="25" spans="1:164" ht="12" customHeight="1" x14ac:dyDescent="0.2">
      <c r="A25" s="51" t="s">
        <v>104</v>
      </c>
      <c r="B25" s="51" t="s">
        <v>249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>
        <v>151567</v>
      </c>
      <c r="AA25" s="98">
        <v>163338</v>
      </c>
      <c r="AB25" s="98">
        <v>148705</v>
      </c>
      <c r="AC25" s="98">
        <v>367680</v>
      </c>
      <c r="AD25" s="98">
        <v>407817</v>
      </c>
      <c r="AE25" s="98">
        <v>437549</v>
      </c>
      <c r="AF25" s="98">
        <v>498720</v>
      </c>
      <c r="AG25" s="98">
        <v>538617</v>
      </c>
      <c r="AH25" s="98">
        <v>617897</v>
      </c>
      <c r="AI25" s="98">
        <v>632155</v>
      </c>
      <c r="AJ25" s="98">
        <v>709591</v>
      </c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>
        <v>118485</v>
      </c>
      <c r="DR25" s="98">
        <v>117509</v>
      </c>
      <c r="DS25" s="98">
        <v>128513</v>
      </c>
      <c r="DT25" s="98">
        <v>151567</v>
      </c>
      <c r="DU25" s="98">
        <v>154585</v>
      </c>
      <c r="DV25" s="98">
        <v>158483</v>
      </c>
      <c r="DW25" s="98">
        <v>161327</v>
      </c>
      <c r="DX25" s="98">
        <v>163338</v>
      </c>
      <c r="DY25" s="98">
        <v>157635</v>
      </c>
      <c r="DZ25" s="98">
        <v>163859</v>
      </c>
      <c r="EA25" s="98">
        <v>164443</v>
      </c>
      <c r="EB25" s="98">
        <v>148705</v>
      </c>
      <c r="EC25" s="98">
        <v>142848</v>
      </c>
      <c r="ED25" s="98">
        <v>216348</v>
      </c>
      <c r="EE25" s="98">
        <v>333795</v>
      </c>
      <c r="EF25" s="98">
        <v>367680</v>
      </c>
      <c r="EG25" s="98">
        <v>399341</v>
      </c>
      <c r="EH25" s="98">
        <v>391000</v>
      </c>
      <c r="EI25" s="98">
        <v>398065</v>
      </c>
      <c r="EJ25" s="98">
        <v>407817</v>
      </c>
      <c r="EK25" s="98">
        <v>411678</v>
      </c>
      <c r="EL25" s="98">
        <v>416026</v>
      </c>
      <c r="EM25" s="98">
        <v>420739</v>
      </c>
      <c r="EN25" s="98">
        <v>437549</v>
      </c>
      <c r="EO25" s="98">
        <v>468536</v>
      </c>
      <c r="EP25" s="98">
        <v>474357</v>
      </c>
      <c r="EQ25" s="98">
        <v>495903</v>
      </c>
      <c r="ER25" s="98">
        <v>498720</v>
      </c>
      <c r="ES25" s="98">
        <v>526323</v>
      </c>
      <c r="ET25" s="98">
        <v>519212</v>
      </c>
      <c r="EU25" s="98">
        <v>525560</v>
      </c>
      <c r="EV25" s="98">
        <v>538617</v>
      </c>
      <c r="EW25" s="98">
        <v>555758</v>
      </c>
      <c r="EX25" s="98">
        <v>589090</v>
      </c>
      <c r="EY25" s="98">
        <v>621984</v>
      </c>
      <c r="EZ25" s="98">
        <v>617897</v>
      </c>
      <c r="FA25" s="98">
        <v>680944</v>
      </c>
      <c r="FB25" s="98">
        <v>646549</v>
      </c>
      <c r="FC25" s="98">
        <v>617025</v>
      </c>
      <c r="FD25" s="98">
        <v>632155</v>
      </c>
      <c r="FE25" s="98">
        <v>639649</v>
      </c>
      <c r="FF25" s="98">
        <v>669288</v>
      </c>
      <c r="FG25" s="98">
        <v>689829</v>
      </c>
      <c r="FH25" s="98">
        <v>709591</v>
      </c>
    </row>
    <row r="26" spans="1:164" ht="12" customHeight="1" x14ac:dyDescent="0.2">
      <c r="A26" s="72" t="s">
        <v>250</v>
      </c>
      <c r="B26" s="72" t="s">
        <v>241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>
        <v>84244</v>
      </c>
      <c r="AA26" s="99">
        <v>83033</v>
      </c>
      <c r="AB26" s="99">
        <v>75865</v>
      </c>
      <c r="AC26" s="99">
        <v>290565</v>
      </c>
      <c r="AD26" s="99">
        <v>331103</v>
      </c>
      <c r="AE26" s="99">
        <v>361405</v>
      </c>
      <c r="AF26" s="99">
        <v>423209</v>
      </c>
      <c r="AG26" s="99">
        <v>464878</v>
      </c>
      <c r="AH26" s="99">
        <v>533177</v>
      </c>
      <c r="AI26" s="99">
        <v>559178</v>
      </c>
      <c r="AJ26" s="99">
        <v>634531</v>
      </c>
      <c r="AK26" s="72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>
        <v>68341</v>
      </c>
      <c r="DR26" s="99">
        <v>66554</v>
      </c>
      <c r="DS26" s="99">
        <v>73437</v>
      </c>
      <c r="DT26" s="99">
        <v>84244</v>
      </c>
      <c r="DU26" s="99">
        <v>83898</v>
      </c>
      <c r="DV26" s="99">
        <v>82776</v>
      </c>
      <c r="DW26" s="99">
        <v>84788</v>
      </c>
      <c r="DX26" s="99">
        <v>83033</v>
      </c>
      <c r="DY26" s="99">
        <v>79316</v>
      </c>
      <c r="DZ26" s="99">
        <v>80931</v>
      </c>
      <c r="EA26" s="99">
        <v>79529</v>
      </c>
      <c r="EB26" s="99">
        <v>75865</v>
      </c>
      <c r="EC26" s="99">
        <v>72751</v>
      </c>
      <c r="ED26" s="99">
        <v>148428</v>
      </c>
      <c r="EE26" s="99">
        <v>265260</v>
      </c>
      <c r="EF26" s="99">
        <v>290565</v>
      </c>
      <c r="EG26" s="99">
        <v>325956</v>
      </c>
      <c r="EH26" s="99">
        <v>315836</v>
      </c>
      <c r="EI26" s="99">
        <v>321657</v>
      </c>
      <c r="EJ26" s="99">
        <v>331103</v>
      </c>
      <c r="EK26" s="99">
        <v>337649</v>
      </c>
      <c r="EL26" s="99">
        <v>343618</v>
      </c>
      <c r="EM26" s="99">
        <v>346752</v>
      </c>
      <c r="EN26" s="99">
        <v>361405</v>
      </c>
      <c r="EO26" s="99">
        <v>390566</v>
      </c>
      <c r="EP26" s="99">
        <v>394762</v>
      </c>
      <c r="EQ26" s="99">
        <v>415841</v>
      </c>
      <c r="ER26" s="99">
        <v>423209</v>
      </c>
      <c r="ES26" s="99">
        <v>448741</v>
      </c>
      <c r="ET26" s="99">
        <v>443435</v>
      </c>
      <c r="EU26" s="99">
        <v>453510</v>
      </c>
      <c r="EV26" s="99">
        <v>464878</v>
      </c>
      <c r="EW26" s="99">
        <v>481112</v>
      </c>
      <c r="EX26" s="99">
        <v>510077</v>
      </c>
      <c r="EY26" s="99">
        <v>536889</v>
      </c>
      <c r="EZ26" s="99">
        <v>533177</v>
      </c>
      <c r="FA26" s="99">
        <v>588108</v>
      </c>
      <c r="FB26" s="99">
        <v>566484</v>
      </c>
      <c r="FC26" s="99">
        <v>543497</v>
      </c>
      <c r="FD26" s="99">
        <v>559178</v>
      </c>
      <c r="FE26" s="99">
        <v>567022</v>
      </c>
      <c r="FF26" s="99">
        <v>596750</v>
      </c>
      <c r="FG26" s="99">
        <v>615935</v>
      </c>
      <c r="FH26" s="99">
        <v>634531</v>
      </c>
    </row>
    <row r="27" spans="1:164" ht="12" customHeight="1" x14ac:dyDescent="0.2">
      <c r="A27" s="51" t="s">
        <v>251</v>
      </c>
      <c r="B27" s="51" t="s">
        <v>243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>
        <v>18931</v>
      </c>
      <c r="AA27" s="98">
        <v>26198</v>
      </c>
      <c r="AB27" s="98">
        <v>20765</v>
      </c>
      <c r="AC27" s="98">
        <v>22439</v>
      </c>
      <c r="AD27" s="98">
        <v>22105</v>
      </c>
      <c r="AE27" s="98">
        <v>21680</v>
      </c>
      <c r="AF27" s="98">
        <v>23320</v>
      </c>
      <c r="AG27" s="98">
        <v>22720</v>
      </c>
      <c r="AH27" s="98">
        <v>28156</v>
      </c>
      <c r="AI27" s="98">
        <v>26193</v>
      </c>
      <c r="AJ27" s="98">
        <v>28375</v>
      </c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>
        <v>12594</v>
      </c>
      <c r="DR27" s="98">
        <v>12891</v>
      </c>
      <c r="DS27" s="98">
        <v>14781</v>
      </c>
      <c r="DT27" s="98">
        <v>18931</v>
      </c>
      <c r="DU27" s="98">
        <v>20103</v>
      </c>
      <c r="DV27" s="98">
        <v>21563</v>
      </c>
      <c r="DW27" s="98">
        <v>22964</v>
      </c>
      <c r="DX27" s="98">
        <v>26198</v>
      </c>
      <c r="DY27" s="98">
        <v>25262</v>
      </c>
      <c r="DZ27" s="98">
        <v>24448</v>
      </c>
      <c r="EA27" s="98">
        <v>24533</v>
      </c>
      <c r="EB27" s="98">
        <v>20765</v>
      </c>
      <c r="EC27" s="98">
        <v>19176</v>
      </c>
      <c r="ED27" s="98">
        <v>19334</v>
      </c>
      <c r="EE27" s="98">
        <v>20403</v>
      </c>
      <c r="EF27" s="98">
        <v>22439</v>
      </c>
      <c r="EG27" s="98">
        <v>23652</v>
      </c>
      <c r="EH27" s="98">
        <v>22787</v>
      </c>
      <c r="EI27" s="98">
        <v>25396</v>
      </c>
      <c r="EJ27" s="98">
        <v>22105</v>
      </c>
      <c r="EK27" s="98">
        <v>20141</v>
      </c>
      <c r="EL27" s="98">
        <v>20163</v>
      </c>
      <c r="EM27" s="98">
        <v>22402</v>
      </c>
      <c r="EN27" s="98">
        <v>21680</v>
      </c>
      <c r="EO27" s="98">
        <v>23774</v>
      </c>
      <c r="EP27" s="98">
        <v>24253</v>
      </c>
      <c r="EQ27" s="98">
        <v>25338</v>
      </c>
      <c r="ER27" s="98">
        <v>23320</v>
      </c>
      <c r="ES27" s="98">
        <v>24239</v>
      </c>
      <c r="ET27" s="98">
        <v>23024</v>
      </c>
      <c r="EU27" s="98">
        <v>23548</v>
      </c>
      <c r="EV27" s="98">
        <v>22720</v>
      </c>
      <c r="EW27" s="98">
        <v>23657</v>
      </c>
      <c r="EX27" s="98">
        <v>26095</v>
      </c>
      <c r="EY27" s="98">
        <v>28105</v>
      </c>
      <c r="EZ27" s="98">
        <v>28156</v>
      </c>
      <c r="FA27" s="98">
        <v>30292</v>
      </c>
      <c r="FB27" s="98">
        <v>28696</v>
      </c>
      <c r="FC27" s="98">
        <v>25402</v>
      </c>
      <c r="FD27" s="98">
        <v>26193</v>
      </c>
      <c r="FE27" s="98">
        <v>27938</v>
      </c>
      <c r="FF27" s="98">
        <v>27559</v>
      </c>
      <c r="FG27" s="98">
        <v>29176</v>
      </c>
      <c r="FH27" s="98">
        <v>28375</v>
      </c>
    </row>
    <row r="28" spans="1:164" ht="12" customHeight="1" x14ac:dyDescent="0.2">
      <c r="A28" s="72" t="s">
        <v>252</v>
      </c>
      <c r="B28" s="72" t="s">
        <v>237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>
        <v>48393</v>
      </c>
      <c r="AA28" s="99">
        <v>54107</v>
      </c>
      <c r="AB28" s="99">
        <v>52075</v>
      </c>
      <c r="AC28" s="99">
        <v>54676</v>
      </c>
      <c r="AD28" s="99">
        <v>54608</v>
      </c>
      <c r="AE28" s="99">
        <v>54464</v>
      </c>
      <c r="AF28" s="99">
        <v>52191</v>
      </c>
      <c r="AG28" s="99">
        <v>51019</v>
      </c>
      <c r="AH28" s="99">
        <v>56565</v>
      </c>
      <c r="AI28" s="99">
        <v>46784</v>
      </c>
      <c r="AJ28" s="99">
        <v>46685</v>
      </c>
      <c r="AK28" s="72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>
        <v>37550</v>
      </c>
      <c r="DR28" s="99">
        <v>38064</v>
      </c>
      <c r="DS28" s="99">
        <v>40295</v>
      </c>
      <c r="DT28" s="99">
        <v>48393</v>
      </c>
      <c r="DU28" s="99">
        <v>50585</v>
      </c>
      <c r="DV28" s="99">
        <v>54145</v>
      </c>
      <c r="DW28" s="99">
        <v>53574</v>
      </c>
      <c r="DX28" s="99">
        <v>54107</v>
      </c>
      <c r="DY28" s="99">
        <v>53057</v>
      </c>
      <c r="DZ28" s="99">
        <v>58481</v>
      </c>
      <c r="EA28" s="99">
        <v>60381</v>
      </c>
      <c r="EB28" s="99">
        <v>52075</v>
      </c>
      <c r="EC28" s="99">
        <v>50920</v>
      </c>
      <c r="ED28" s="99">
        <v>48585</v>
      </c>
      <c r="EE28" s="99">
        <v>48133</v>
      </c>
      <c r="EF28" s="99">
        <v>54676</v>
      </c>
      <c r="EG28" s="99">
        <v>49734</v>
      </c>
      <c r="EH28" s="99">
        <v>52378</v>
      </c>
      <c r="EI28" s="99">
        <v>51012</v>
      </c>
      <c r="EJ28" s="99">
        <v>54608</v>
      </c>
      <c r="EK28" s="99">
        <v>53889</v>
      </c>
      <c r="EL28" s="99">
        <v>52245</v>
      </c>
      <c r="EM28" s="99">
        <v>51584</v>
      </c>
      <c r="EN28" s="99">
        <v>54464</v>
      </c>
      <c r="EO28" s="99">
        <v>54196</v>
      </c>
      <c r="EP28" s="99">
        <v>55341</v>
      </c>
      <c r="EQ28" s="99">
        <v>54724</v>
      </c>
      <c r="ER28" s="99">
        <v>52191</v>
      </c>
      <c r="ES28" s="99">
        <v>53343</v>
      </c>
      <c r="ET28" s="99">
        <v>52753</v>
      </c>
      <c r="EU28" s="99">
        <v>48502</v>
      </c>
      <c r="EV28" s="99">
        <v>51019</v>
      </c>
      <c r="EW28" s="99">
        <v>50990</v>
      </c>
      <c r="EX28" s="99">
        <v>52918</v>
      </c>
      <c r="EY28" s="99">
        <v>56990</v>
      </c>
      <c r="EZ28" s="99">
        <v>56565</v>
      </c>
      <c r="FA28" s="99">
        <v>62543</v>
      </c>
      <c r="FB28" s="99">
        <v>51370</v>
      </c>
      <c r="FC28" s="99">
        <v>48127</v>
      </c>
      <c r="FD28" s="99">
        <v>46784</v>
      </c>
      <c r="FE28" s="99">
        <v>44688</v>
      </c>
      <c r="FF28" s="99">
        <v>44980</v>
      </c>
      <c r="FG28" s="99">
        <v>44718</v>
      </c>
      <c r="FH28" s="99">
        <v>46685</v>
      </c>
    </row>
    <row r="29" spans="1:164" ht="12" customHeight="1" x14ac:dyDescent="0.2">
      <c r="A29" s="68" t="s">
        <v>253</v>
      </c>
      <c r="B29" s="69" t="s">
        <v>254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>
        <v>2370</v>
      </c>
      <c r="AA29" s="98">
        <v>2611</v>
      </c>
      <c r="AB29" s="98">
        <v>3371</v>
      </c>
      <c r="AC29" s="98">
        <v>3233</v>
      </c>
      <c r="AD29" s="98">
        <v>3675</v>
      </c>
      <c r="AE29" s="98">
        <v>2575</v>
      </c>
      <c r="AF29" s="98">
        <v>3524</v>
      </c>
      <c r="AG29" s="98">
        <v>858</v>
      </c>
      <c r="AH29" s="98">
        <v>1176</v>
      </c>
      <c r="AI29" s="98">
        <v>1047</v>
      </c>
      <c r="AJ29" s="98">
        <v>1043</v>
      </c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>
        <v>1676</v>
      </c>
      <c r="DR29" s="98">
        <v>2026</v>
      </c>
      <c r="DS29" s="98">
        <v>2202</v>
      </c>
      <c r="DT29" s="98">
        <v>2370</v>
      </c>
      <c r="DU29" s="98">
        <v>2297</v>
      </c>
      <c r="DV29" s="98">
        <v>2270</v>
      </c>
      <c r="DW29" s="98">
        <v>2246</v>
      </c>
      <c r="DX29" s="98">
        <v>2611</v>
      </c>
      <c r="DY29" s="98">
        <v>3282</v>
      </c>
      <c r="DZ29" s="98">
        <v>3446</v>
      </c>
      <c r="EA29" s="98">
        <v>3195</v>
      </c>
      <c r="EB29" s="98">
        <v>3371</v>
      </c>
      <c r="EC29" s="98">
        <v>3251</v>
      </c>
      <c r="ED29" s="98">
        <v>3200</v>
      </c>
      <c r="EE29" s="98">
        <v>3107</v>
      </c>
      <c r="EF29" s="98">
        <v>3233</v>
      </c>
      <c r="EG29" s="98">
        <v>2944</v>
      </c>
      <c r="EH29" s="98">
        <v>3077</v>
      </c>
      <c r="EI29" s="98">
        <v>3340</v>
      </c>
      <c r="EJ29" s="98">
        <v>3675</v>
      </c>
      <c r="EK29" s="98">
        <v>3372</v>
      </c>
      <c r="EL29" s="98">
        <v>2869</v>
      </c>
      <c r="EM29" s="98">
        <v>2711</v>
      </c>
      <c r="EN29" s="98">
        <v>2575</v>
      </c>
      <c r="EO29" s="98">
        <v>2876</v>
      </c>
      <c r="EP29" s="98">
        <v>2942</v>
      </c>
      <c r="EQ29" s="98">
        <v>3234</v>
      </c>
      <c r="ER29" s="98">
        <v>3524</v>
      </c>
      <c r="ES29" s="98">
        <v>2741</v>
      </c>
      <c r="ET29" s="98">
        <v>1916</v>
      </c>
      <c r="EU29" s="98">
        <v>1458</v>
      </c>
      <c r="EV29" s="98">
        <v>858</v>
      </c>
      <c r="EW29" s="98">
        <v>1048</v>
      </c>
      <c r="EX29" s="98">
        <v>1102</v>
      </c>
      <c r="EY29" s="98">
        <v>1157</v>
      </c>
      <c r="EZ29" s="98">
        <v>1176</v>
      </c>
      <c r="FA29" s="98">
        <v>1187</v>
      </c>
      <c r="FB29" s="98">
        <v>1176</v>
      </c>
      <c r="FC29" s="98">
        <v>1063</v>
      </c>
      <c r="FD29" s="98">
        <v>1047</v>
      </c>
      <c r="FE29" s="98">
        <v>1046</v>
      </c>
      <c r="FF29" s="98">
        <v>1045</v>
      </c>
      <c r="FG29" s="98">
        <v>1045</v>
      </c>
      <c r="FH29" s="98">
        <v>1043</v>
      </c>
    </row>
    <row r="30" spans="1:164" ht="12" customHeight="1" x14ac:dyDescent="0.2">
      <c r="A30" s="72" t="s">
        <v>255</v>
      </c>
      <c r="B30" s="72" t="s">
        <v>241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>
        <v>855</v>
      </c>
      <c r="AA30" s="99">
        <v>1145</v>
      </c>
      <c r="AB30" s="99">
        <v>2207</v>
      </c>
      <c r="AC30" s="99">
        <v>1932</v>
      </c>
      <c r="AD30" s="99">
        <v>1708</v>
      </c>
      <c r="AE30" s="99">
        <v>1397</v>
      </c>
      <c r="AF30" s="99">
        <v>1484</v>
      </c>
      <c r="AG30" s="99">
        <v>775</v>
      </c>
      <c r="AH30" s="99">
        <v>966</v>
      </c>
      <c r="AI30" s="99">
        <v>821</v>
      </c>
      <c r="AJ30" s="99">
        <v>819</v>
      </c>
      <c r="AK30" s="72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>
        <v>485</v>
      </c>
      <c r="DR30" s="99">
        <v>620</v>
      </c>
      <c r="DS30" s="99">
        <v>790</v>
      </c>
      <c r="DT30" s="99">
        <v>855</v>
      </c>
      <c r="DU30" s="99">
        <v>850</v>
      </c>
      <c r="DV30" s="99">
        <v>854</v>
      </c>
      <c r="DW30" s="99">
        <v>867</v>
      </c>
      <c r="DX30" s="99">
        <v>1145</v>
      </c>
      <c r="DY30" s="99">
        <v>2005</v>
      </c>
      <c r="DZ30" s="99">
        <v>1888</v>
      </c>
      <c r="EA30" s="99">
        <v>1810</v>
      </c>
      <c r="EB30" s="99">
        <v>2207</v>
      </c>
      <c r="EC30" s="99">
        <v>2119</v>
      </c>
      <c r="ED30" s="99">
        <v>2029</v>
      </c>
      <c r="EE30" s="99">
        <v>1951</v>
      </c>
      <c r="EF30" s="99">
        <v>1932</v>
      </c>
      <c r="EG30" s="99">
        <v>1541</v>
      </c>
      <c r="EH30" s="99">
        <v>1536</v>
      </c>
      <c r="EI30" s="99">
        <v>1560</v>
      </c>
      <c r="EJ30" s="99">
        <v>1708</v>
      </c>
      <c r="EK30" s="99">
        <v>1621</v>
      </c>
      <c r="EL30" s="99">
        <v>1594</v>
      </c>
      <c r="EM30" s="99">
        <v>1485</v>
      </c>
      <c r="EN30" s="99">
        <v>1397</v>
      </c>
      <c r="EO30" s="99">
        <v>1473</v>
      </c>
      <c r="EP30" s="99">
        <v>1361</v>
      </c>
      <c r="EQ30" s="99">
        <v>1395</v>
      </c>
      <c r="ER30" s="99">
        <v>1484</v>
      </c>
      <c r="ES30" s="99">
        <v>1162</v>
      </c>
      <c r="ET30" s="99">
        <v>830</v>
      </c>
      <c r="EU30" s="99">
        <v>864</v>
      </c>
      <c r="EV30" s="99">
        <v>775</v>
      </c>
      <c r="EW30" s="99">
        <v>832</v>
      </c>
      <c r="EX30" s="99">
        <v>889</v>
      </c>
      <c r="EY30" s="99">
        <v>946</v>
      </c>
      <c r="EZ30" s="99">
        <v>966</v>
      </c>
      <c r="FA30" s="99">
        <v>956</v>
      </c>
      <c r="FB30" s="99">
        <v>947</v>
      </c>
      <c r="FC30" s="99">
        <v>835</v>
      </c>
      <c r="FD30" s="99">
        <v>821</v>
      </c>
      <c r="FE30" s="99">
        <v>821</v>
      </c>
      <c r="FF30" s="99">
        <v>820</v>
      </c>
      <c r="FG30" s="99">
        <v>820</v>
      </c>
      <c r="FH30" s="99">
        <v>819</v>
      </c>
    </row>
    <row r="31" spans="1:164" ht="12" customHeight="1" x14ac:dyDescent="0.2">
      <c r="A31" s="51" t="s">
        <v>256</v>
      </c>
      <c r="B31" s="51" t="s">
        <v>243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>
        <v>14</v>
      </c>
      <c r="AA31" s="98">
        <v>15</v>
      </c>
      <c r="AB31" s="98">
        <v>11</v>
      </c>
      <c r="AC31" s="98">
        <v>0</v>
      </c>
      <c r="AD31" s="98">
        <v>133</v>
      </c>
      <c r="AE31" s="98">
        <v>0</v>
      </c>
      <c r="AF31" s="98">
        <v>48</v>
      </c>
      <c r="AG31" s="98">
        <v>0</v>
      </c>
      <c r="AH31" s="98">
        <v>0</v>
      </c>
      <c r="AI31" s="98">
        <v>0</v>
      </c>
      <c r="AJ31" s="98">
        <v>0</v>
      </c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>
        <v>19</v>
      </c>
      <c r="DR31" s="98">
        <v>48</v>
      </c>
      <c r="DS31" s="98">
        <v>6</v>
      </c>
      <c r="DT31" s="98">
        <v>14</v>
      </c>
      <c r="DU31" s="98">
        <v>14</v>
      </c>
      <c r="DV31" s="98">
        <v>10</v>
      </c>
      <c r="DW31" s="98">
        <v>5</v>
      </c>
      <c r="DX31" s="98">
        <v>15</v>
      </c>
      <c r="DY31" s="98">
        <v>12</v>
      </c>
      <c r="DZ31" s="98">
        <v>11</v>
      </c>
      <c r="EA31" s="98">
        <v>9</v>
      </c>
      <c r="EB31" s="98">
        <v>11</v>
      </c>
      <c r="EC31" s="98">
        <v>-24</v>
      </c>
      <c r="ED31" s="98">
        <v>-33</v>
      </c>
      <c r="EE31" s="98">
        <v>-43</v>
      </c>
      <c r="EF31" s="98">
        <v>0</v>
      </c>
      <c r="EG31" s="98">
        <v>0</v>
      </c>
      <c r="EH31" s="98">
        <v>0</v>
      </c>
      <c r="EI31" s="98">
        <v>133</v>
      </c>
      <c r="EJ31" s="98">
        <v>133</v>
      </c>
      <c r="EK31" s="98">
        <v>113</v>
      </c>
      <c r="EL31" s="98">
        <v>47</v>
      </c>
      <c r="EM31" s="98">
        <v>21</v>
      </c>
      <c r="EN31" s="98">
        <v>0</v>
      </c>
      <c r="EO31" s="98">
        <v>12</v>
      </c>
      <c r="EP31" s="98">
        <v>24</v>
      </c>
      <c r="EQ31" s="98">
        <v>35</v>
      </c>
      <c r="ER31" s="98">
        <v>48</v>
      </c>
      <c r="ES31" s="98">
        <v>36</v>
      </c>
      <c r="ET31" s="98">
        <v>24</v>
      </c>
      <c r="EU31" s="98">
        <v>12</v>
      </c>
      <c r="EV31" s="98">
        <v>0</v>
      </c>
      <c r="EW31" s="98">
        <v>0</v>
      </c>
      <c r="EX31" s="98">
        <v>0</v>
      </c>
      <c r="EY31" s="98">
        <v>0</v>
      </c>
      <c r="EZ31" s="98">
        <v>0</v>
      </c>
      <c r="FA31" s="98">
        <v>0</v>
      </c>
      <c r="FB31" s="98">
        <v>0</v>
      </c>
      <c r="FC31" s="98">
        <v>0</v>
      </c>
      <c r="FD31" s="98">
        <v>0</v>
      </c>
      <c r="FE31" s="98">
        <v>0</v>
      </c>
      <c r="FF31" s="98">
        <v>0</v>
      </c>
      <c r="FG31" s="98">
        <v>0</v>
      </c>
      <c r="FH31" s="98">
        <v>0</v>
      </c>
    </row>
    <row r="32" spans="1:164" ht="12" customHeight="1" x14ac:dyDescent="0.2">
      <c r="A32" s="72" t="s">
        <v>257</v>
      </c>
      <c r="B32" s="72" t="s">
        <v>237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>
        <v>1501</v>
      </c>
      <c r="AA32" s="99">
        <v>1452</v>
      </c>
      <c r="AB32" s="99">
        <v>1153</v>
      </c>
      <c r="AC32" s="99">
        <v>1302</v>
      </c>
      <c r="AD32" s="99">
        <v>1834</v>
      </c>
      <c r="AE32" s="99">
        <v>1178</v>
      </c>
      <c r="AF32" s="99">
        <v>1992</v>
      </c>
      <c r="AG32" s="99">
        <v>83</v>
      </c>
      <c r="AH32" s="99">
        <v>210</v>
      </c>
      <c r="AI32" s="99">
        <v>226</v>
      </c>
      <c r="AJ32" s="99">
        <v>224</v>
      </c>
      <c r="AK32" s="72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>
        <v>1173</v>
      </c>
      <c r="DR32" s="99">
        <v>1357</v>
      </c>
      <c r="DS32" s="99">
        <v>1407</v>
      </c>
      <c r="DT32" s="99">
        <v>1501</v>
      </c>
      <c r="DU32" s="99">
        <v>1433</v>
      </c>
      <c r="DV32" s="99">
        <v>1406</v>
      </c>
      <c r="DW32" s="99">
        <v>1373</v>
      </c>
      <c r="DX32" s="99">
        <v>1452</v>
      </c>
      <c r="DY32" s="99">
        <v>1265</v>
      </c>
      <c r="DZ32" s="99">
        <v>1548</v>
      </c>
      <c r="EA32" s="99">
        <v>1376</v>
      </c>
      <c r="EB32" s="99">
        <v>1153</v>
      </c>
      <c r="EC32" s="99">
        <v>1156</v>
      </c>
      <c r="ED32" s="99">
        <v>1204</v>
      </c>
      <c r="EE32" s="99">
        <v>1199</v>
      </c>
      <c r="EF32" s="99">
        <v>1302</v>
      </c>
      <c r="EG32" s="99">
        <v>1403</v>
      </c>
      <c r="EH32" s="99">
        <v>1541</v>
      </c>
      <c r="EI32" s="99">
        <v>1647</v>
      </c>
      <c r="EJ32" s="99">
        <v>1834</v>
      </c>
      <c r="EK32" s="99">
        <v>1639</v>
      </c>
      <c r="EL32" s="99">
        <v>1228</v>
      </c>
      <c r="EM32" s="99">
        <v>1205</v>
      </c>
      <c r="EN32" s="99">
        <v>1178</v>
      </c>
      <c r="EO32" s="99">
        <v>1391</v>
      </c>
      <c r="EP32" s="99">
        <v>1557</v>
      </c>
      <c r="EQ32" s="99">
        <v>1803</v>
      </c>
      <c r="ER32" s="99">
        <v>1992</v>
      </c>
      <c r="ES32" s="99">
        <v>1544</v>
      </c>
      <c r="ET32" s="99">
        <v>1062</v>
      </c>
      <c r="EU32" s="99">
        <v>582</v>
      </c>
      <c r="EV32" s="99">
        <v>83</v>
      </c>
      <c r="EW32" s="99">
        <v>216</v>
      </c>
      <c r="EX32" s="99">
        <v>214</v>
      </c>
      <c r="EY32" s="99">
        <v>211</v>
      </c>
      <c r="EZ32" s="99">
        <v>210</v>
      </c>
      <c r="FA32" s="99">
        <v>231</v>
      </c>
      <c r="FB32" s="99">
        <v>229</v>
      </c>
      <c r="FC32" s="99">
        <v>228</v>
      </c>
      <c r="FD32" s="99">
        <v>226</v>
      </c>
      <c r="FE32" s="99">
        <v>226</v>
      </c>
      <c r="FF32" s="99">
        <v>225</v>
      </c>
      <c r="FG32" s="99">
        <v>226</v>
      </c>
      <c r="FH32" s="99">
        <v>224</v>
      </c>
    </row>
    <row r="33" spans="1:164" ht="12" customHeight="1" x14ac:dyDescent="0.2">
      <c r="A33" s="50"/>
      <c r="B33" s="50"/>
      <c r="C33" s="70" t="s">
        <v>97</v>
      </c>
      <c r="D33" s="70" t="s">
        <v>97</v>
      </c>
      <c r="E33" s="70" t="s">
        <v>97</v>
      </c>
      <c r="F33" s="70" t="s">
        <v>97</v>
      </c>
      <c r="G33" s="70" t="s">
        <v>97</v>
      </c>
      <c r="H33" s="70" t="s">
        <v>97</v>
      </c>
      <c r="I33" s="70" t="s">
        <v>97</v>
      </c>
      <c r="J33" s="70" t="s">
        <v>97</v>
      </c>
      <c r="K33" s="70" t="s">
        <v>97</v>
      </c>
      <c r="L33" s="70" t="s">
        <v>97</v>
      </c>
      <c r="M33" s="70" t="s">
        <v>97</v>
      </c>
      <c r="N33" s="70" t="s">
        <v>97</v>
      </c>
      <c r="O33" s="70" t="s">
        <v>97</v>
      </c>
      <c r="P33" s="70" t="s">
        <v>97</v>
      </c>
      <c r="Q33" s="70" t="s">
        <v>97</v>
      </c>
      <c r="R33" s="70" t="s">
        <v>97</v>
      </c>
      <c r="S33" s="70" t="s">
        <v>97</v>
      </c>
      <c r="T33" s="70" t="s">
        <v>97</v>
      </c>
      <c r="U33" s="70" t="s">
        <v>97</v>
      </c>
      <c r="V33" s="70" t="s">
        <v>97</v>
      </c>
      <c r="W33" s="70" t="s">
        <v>97</v>
      </c>
      <c r="X33" s="70" t="s">
        <v>97</v>
      </c>
      <c r="Y33" s="70" t="s">
        <v>97</v>
      </c>
      <c r="Z33" s="70" t="s">
        <v>97</v>
      </c>
      <c r="AA33" s="70" t="s">
        <v>97</v>
      </c>
      <c r="AB33" s="70" t="s">
        <v>97</v>
      </c>
      <c r="AC33" s="70" t="s">
        <v>97</v>
      </c>
      <c r="AD33" s="70" t="s">
        <v>97</v>
      </c>
      <c r="AE33" s="70" t="s">
        <v>97</v>
      </c>
      <c r="AF33" s="70" t="s">
        <v>97</v>
      </c>
      <c r="AG33" s="70" t="s">
        <v>97</v>
      </c>
      <c r="AH33" s="70" t="s">
        <v>97</v>
      </c>
      <c r="AI33" s="70" t="s">
        <v>97</v>
      </c>
      <c r="AJ33" s="70" t="s">
        <v>97</v>
      </c>
      <c r="AL33" s="70" t="s">
        <v>97</v>
      </c>
      <c r="AM33" s="70" t="s">
        <v>97</v>
      </c>
      <c r="AN33" s="70" t="s">
        <v>97</v>
      </c>
      <c r="AO33" s="70" t="s">
        <v>97</v>
      </c>
      <c r="AP33" s="70" t="s">
        <v>97</v>
      </c>
      <c r="AQ33" s="70" t="s">
        <v>97</v>
      </c>
      <c r="AR33" s="70" t="s">
        <v>97</v>
      </c>
      <c r="AS33" s="70" t="s">
        <v>97</v>
      </c>
      <c r="AT33" s="70" t="s">
        <v>97</v>
      </c>
      <c r="AU33" s="70" t="s">
        <v>97</v>
      </c>
      <c r="AV33" s="70" t="s">
        <v>97</v>
      </c>
      <c r="AW33" s="70" t="s">
        <v>97</v>
      </c>
      <c r="AX33" s="70" t="s">
        <v>97</v>
      </c>
      <c r="AY33" s="70" t="s">
        <v>97</v>
      </c>
      <c r="AZ33" s="70" t="s">
        <v>97</v>
      </c>
      <c r="BA33" s="70" t="s">
        <v>97</v>
      </c>
      <c r="BB33" s="70" t="s">
        <v>97</v>
      </c>
      <c r="BC33" s="70" t="s">
        <v>97</v>
      </c>
      <c r="BD33" s="70" t="s">
        <v>97</v>
      </c>
      <c r="BE33" s="70" t="s">
        <v>97</v>
      </c>
      <c r="BF33" s="70" t="s">
        <v>97</v>
      </c>
      <c r="BG33" s="70" t="s">
        <v>97</v>
      </c>
      <c r="BH33" s="70" t="s">
        <v>97</v>
      </c>
      <c r="BI33" s="70" t="s">
        <v>97</v>
      </c>
      <c r="BJ33" s="70" t="s">
        <v>97</v>
      </c>
      <c r="BK33" s="70" t="s">
        <v>97</v>
      </c>
      <c r="BL33" s="70" t="s">
        <v>97</v>
      </c>
      <c r="BM33" s="70" t="s">
        <v>97</v>
      </c>
      <c r="BN33" s="70" t="s">
        <v>97</v>
      </c>
      <c r="BO33" s="70" t="s">
        <v>97</v>
      </c>
      <c r="BP33" s="70" t="s">
        <v>97</v>
      </c>
      <c r="BQ33" s="70" t="s">
        <v>97</v>
      </c>
      <c r="BR33" s="70" t="s">
        <v>97</v>
      </c>
      <c r="BS33" s="70" t="s">
        <v>97</v>
      </c>
      <c r="BT33" s="70" t="s">
        <v>97</v>
      </c>
      <c r="BU33" s="70" t="s">
        <v>97</v>
      </c>
      <c r="BV33" s="70" t="s">
        <v>97</v>
      </c>
      <c r="BW33" s="70" t="s">
        <v>97</v>
      </c>
      <c r="BX33" s="70" t="s">
        <v>97</v>
      </c>
      <c r="BY33" s="70" t="s">
        <v>97</v>
      </c>
      <c r="BZ33" s="70" t="s">
        <v>97</v>
      </c>
      <c r="CA33" s="70" t="s">
        <v>97</v>
      </c>
      <c r="CB33" s="70" t="s">
        <v>97</v>
      </c>
      <c r="CC33" s="70" t="s">
        <v>97</v>
      </c>
      <c r="CD33" s="70" t="s">
        <v>97</v>
      </c>
      <c r="CE33" s="70" t="s">
        <v>97</v>
      </c>
      <c r="CF33" s="70" t="s">
        <v>97</v>
      </c>
      <c r="CG33" s="70" t="s">
        <v>97</v>
      </c>
      <c r="CH33" s="70" t="s">
        <v>97</v>
      </c>
      <c r="CI33" s="70" t="s">
        <v>97</v>
      </c>
      <c r="CJ33" s="70" t="s">
        <v>97</v>
      </c>
      <c r="CK33" s="70" t="s">
        <v>97</v>
      </c>
      <c r="CL33" s="70" t="s">
        <v>97</v>
      </c>
      <c r="CM33" s="70" t="s">
        <v>97</v>
      </c>
      <c r="CN33" s="70" t="s">
        <v>97</v>
      </c>
      <c r="CO33" s="70" t="s">
        <v>97</v>
      </c>
      <c r="CP33" s="70" t="s">
        <v>97</v>
      </c>
      <c r="CQ33" s="70" t="s">
        <v>97</v>
      </c>
      <c r="CR33" s="70" t="s">
        <v>97</v>
      </c>
      <c r="CS33" s="70" t="s">
        <v>97</v>
      </c>
      <c r="CT33" s="70" t="s">
        <v>97</v>
      </c>
      <c r="CU33" s="70" t="s">
        <v>97</v>
      </c>
      <c r="CV33" s="70" t="s">
        <v>97</v>
      </c>
      <c r="CW33" s="70" t="s">
        <v>97</v>
      </c>
      <c r="CX33" s="70" t="s">
        <v>97</v>
      </c>
      <c r="CY33" s="70" t="s">
        <v>97</v>
      </c>
      <c r="CZ33" s="70" t="s">
        <v>97</v>
      </c>
      <c r="DA33" s="70" t="s">
        <v>97</v>
      </c>
      <c r="DB33" s="70" t="s">
        <v>97</v>
      </c>
      <c r="DC33" s="70" t="s">
        <v>97</v>
      </c>
      <c r="DD33" s="70" t="s">
        <v>97</v>
      </c>
      <c r="DE33" s="70" t="s">
        <v>97</v>
      </c>
      <c r="DF33" s="70" t="s">
        <v>97</v>
      </c>
      <c r="DG33" s="70" t="s">
        <v>97</v>
      </c>
      <c r="DH33" s="70" t="s">
        <v>97</v>
      </c>
      <c r="DI33" s="70" t="s">
        <v>97</v>
      </c>
      <c r="DJ33" s="70" t="s">
        <v>97</v>
      </c>
      <c r="DK33" s="70" t="s">
        <v>97</v>
      </c>
      <c r="DL33" s="70" t="s">
        <v>97</v>
      </c>
      <c r="DM33" s="70" t="s">
        <v>97</v>
      </c>
      <c r="DN33" s="70" t="s">
        <v>97</v>
      </c>
      <c r="DO33" s="70" t="s">
        <v>97</v>
      </c>
      <c r="DP33" s="70" t="s">
        <v>97</v>
      </c>
      <c r="DQ33" s="70" t="s">
        <v>97</v>
      </c>
      <c r="DR33" s="70" t="s">
        <v>97</v>
      </c>
      <c r="DS33" s="70" t="s">
        <v>97</v>
      </c>
      <c r="DT33" s="70" t="s">
        <v>97</v>
      </c>
      <c r="DU33" s="70" t="s">
        <v>97</v>
      </c>
      <c r="DV33" s="70" t="s">
        <v>97</v>
      </c>
      <c r="DW33" s="70" t="s">
        <v>97</v>
      </c>
      <c r="DX33" s="70" t="s">
        <v>97</v>
      </c>
      <c r="DY33" s="70" t="s">
        <v>97</v>
      </c>
      <c r="DZ33" s="70" t="s">
        <v>97</v>
      </c>
      <c r="EA33" s="70" t="s">
        <v>97</v>
      </c>
      <c r="EB33" s="70" t="s">
        <v>97</v>
      </c>
      <c r="EC33" s="70" t="s">
        <v>97</v>
      </c>
      <c r="ED33" s="70" t="s">
        <v>97</v>
      </c>
      <c r="EE33" s="70" t="s">
        <v>97</v>
      </c>
      <c r="EF33" s="70" t="s">
        <v>97</v>
      </c>
      <c r="EG33" s="70" t="s">
        <v>97</v>
      </c>
      <c r="EH33" s="70" t="s">
        <v>97</v>
      </c>
      <c r="EI33" s="70" t="s">
        <v>97</v>
      </c>
      <c r="EJ33" s="70" t="s">
        <v>97</v>
      </c>
      <c r="EK33" s="70" t="s">
        <v>97</v>
      </c>
      <c r="EL33" s="70" t="s">
        <v>97</v>
      </c>
      <c r="EM33" s="70" t="s">
        <v>97</v>
      </c>
      <c r="EN33" s="70" t="s">
        <v>97</v>
      </c>
      <c r="EO33" s="70" t="s">
        <v>97</v>
      </c>
      <c r="EP33" s="70" t="s">
        <v>97</v>
      </c>
      <c r="EQ33" s="70" t="s">
        <v>97</v>
      </c>
      <c r="ER33" s="70" t="s">
        <v>97</v>
      </c>
      <c r="ES33" s="70" t="s">
        <v>97</v>
      </c>
      <c r="ET33" s="70" t="s">
        <v>97</v>
      </c>
      <c r="EU33" s="70" t="s">
        <v>97</v>
      </c>
      <c r="EV33" s="70" t="s">
        <v>97</v>
      </c>
      <c r="EW33" s="70" t="s">
        <v>97</v>
      </c>
      <c r="EX33" s="70" t="s">
        <v>97</v>
      </c>
      <c r="EY33" s="70" t="s">
        <v>97</v>
      </c>
      <c r="EZ33" s="70" t="s">
        <v>97</v>
      </c>
      <c r="FA33" s="70" t="s">
        <v>97</v>
      </c>
      <c r="FB33" s="70" t="s">
        <v>97</v>
      </c>
      <c r="FC33" s="70" t="s">
        <v>97</v>
      </c>
      <c r="FD33" s="70" t="s">
        <v>97</v>
      </c>
      <c r="FE33" s="70" t="s">
        <v>97</v>
      </c>
      <c r="FF33" s="70" t="s">
        <v>97</v>
      </c>
      <c r="FG33" s="70" t="s">
        <v>97</v>
      </c>
      <c r="FH33" s="70" t="s">
        <v>97</v>
      </c>
    </row>
    <row r="34" spans="1:164" ht="12" customHeight="1" x14ac:dyDescent="0.2">
      <c r="A34" s="76">
        <v>2</v>
      </c>
      <c r="B34" s="72" t="s">
        <v>258</v>
      </c>
      <c r="C34" s="99">
        <v>11891</v>
      </c>
      <c r="D34" s="99">
        <v>13510</v>
      </c>
      <c r="E34" s="99">
        <v>17055</v>
      </c>
      <c r="F34" s="99">
        <v>16971</v>
      </c>
      <c r="G34" s="99">
        <v>22925</v>
      </c>
      <c r="H34" s="99">
        <v>24470</v>
      </c>
      <c r="I34" s="99">
        <v>30285</v>
      </c>
      <c r="J34" s="99">
        <v>35747</v>
      </c>
      <c r="K34" s="99">
        <v>47177</v>
      </c>
      <c r="L34" s="99">
        <v>50655</v>
      </c>
      <c r="M34" s="99">
        <v>64592</v>
      </c>
      <c r="N34" s="99">
        <v>83753</v>
      </c>
      <c r="O34" s="99">
        <v>109159</v>
      </c>
      <c r="P34" s="99">
        <v>144522</v>
      </c>
      <c r="Q34" s="99">
        <v>152005</v>
      </c>
      <c r="R34" s="99">
        <v>225018</v>
      </c>
      <c r="S34" s="99">
        <v>218140</v>
      </c>
      <c r="T34" s="99">
        <v>217111</v>
      </c>
      <c r="U34" s="99">
        <v>225088</v>
      </c>
      <c r="V34" s="99">
        <v>183878</v>
      </c>
      <c r="W34" s="99">
        <v>226368</v>
      </c>
      <c r="X34" s="99">
        <v>252474</v>
      </c>
      <c r="Y34" s="99">
        <v>313024</v>
      </c>
      <c r="Z34" s="99">
        <v>391686</v>
      </c>
      <c r="AA34" s="99">
        <v>399823</v>
      </c>
      <c r="AB34" s="99">
        <v>293979</v>
      </c>
      <c r="AC34" s="99">
        <v>459768</v>
      </c>
      <c r="AD34" s="99">
        <v>513527</v>
      </c>
      <c r="AE34" s="99">
        <v>529263</v>
      </c>
      <c r="AF34" s="99">
        <v>611717</v>
      </c>
      <c r="AG34" s="99">
        <v>663939</v>
      </c>
      <c r="AH34" s="99">
        <v>770155</v>
      </c>
      <c r="AI34" s="99">
        <v>801197</v>
      </c>
      <c r="AJ34" s="99">
        <v>897120</v>
      </c>
      <c r="AK34" s="72"/>
      <c r="AL34" s="99">
        <v>9987</v>
      </c>
      <c r="AM34" s="99">
        <v>10739</v>
      </c>
      <c r="AN34" s="99">
        <v>11163</v>
      </c>
      <c r="AO34" s="99">
        <v>11891</v>
      </c>
      <c r="AP34" s="99">
        <v>12601</v>
      </c>
      <c r="AQ34" s="99">
        <v>13600</v>
      </c>
      <c r="AR34" s="99">
        <v>14404</v>
      </c>
      <c r="AS34" s="99">
        <v>13510</v>
      </c>
      <c r="AT34" s="99">
        <v>14332</v>
      </c>
      <c r="AU34" s="99">
        <v>15006</v>
      </c>
      <c r="AV34" s="99">
        <v>15486</v>
      </c>
      <c r="AW34" s="99">
        <v>17055</v>
      </c>
      <c r="AX34" s="99">
        <v>16971</v>
      </c>
      <c r="AY34" s="99">
        <v>18999</v>
      </c>
      <c r="AZ34" s="99">
        <v>20002</v>
      </c>
      <c r="BA34" s="99">
        <v>21650</v>
      </c>
      <c r="BB34" s="99">
        <v>22925</v>
      </c>
      <c r="BC34" s="99">
        <v>22947</v>
      </c>
      <c r="BD34" s="99">
        <v>24008</v>
      </c>
      <c r="BE34" s="99">
        <v>23267</v>
      </c>
      <c r="BF34" s="99">
        <v>24470</v>
      </c>
      <c r="BG34" s="99">
        <v>27315</v>
      </c>
      <c r="BH34" s="99">
        <v>28571</v>
      </c>
      <c r="BI34" s="99">
        <v>29355</v>
      </c>
      <c r="BJ34" s="99">
        <v>30285</v>
      </c>
      <c r="BK34" s="99">
        <v>32288</v>
      </c>
      <c r="BL34" s="99">
        <v>32890</v>
      </c>
      <c r="BM34" s="99">
        <v>33405</v>
      </c>
      <c r="BN34" s="99">
        <v>35747</v>
      </c>
      <c r="BO34" s="99">
        <v>37796</v>
      </c>
      <c r="BP34" s="99">
        <v>40555</v>
      </c>
      <c r="BQ34" s="99">
        <v>42137</v>
      </c>
      <c r="BR34" s="99">
        <v>47177</v>
      </c>
      <c r="BS34" s="99">
        <v>46654</v>
      </c>
      <c r="BT34" s="99">
        <v>46292</v>
      </c>
      <c r="BU34" s="99">
        <v>48737</v>
      </c>
      <c r="BV34" s="99">
        <v>50655</v>
      </c>
      <c r="BW34" s="99">
        <v>49784</v>
      </c>
      <c r="BX34" s="99">
        <v>53940</v>
      </c>
      <c r="BY34" s="99">
        <v>58457</v>
      </c>
      <c r="BZ34" s="99">
        <v>64592</v>
      </c>
      <c r="CA34" s="99">
        <v>70696</v>
      </c>
      <c r="CB34" s="99">
        <v>75828</v>
      </c>
      <c r="CC34" s="99">
        <v>77075</v>
      </c>
      <c r="CD34" s="99">
        <v>83753</v>
      </c>
      <c r="CE34" s="99">
        <v>90970</v>
      </c>
      <c r="CF34" s="99">
        <v>104483</v>
      </c>
      <c r="CG34" s="99">
        <v>107710</v>
      </c>
      <c r="CH34" s="99">
        <v>109159</v>
      </c>
      <c r="CI34" s="99">
        <v>127288</v>
      </c>
      <c r="CJ34" s="99">
        <v>131100</v>
      </c>
      <c r="CK34" s="99">
        <v>109565</v>
      </c>
      <c r="CL34" s="99">
        <v>144522</v>
      </c>
      <c r="CM34" s="99">
        <v>152005</v>
      </c>
      <c r="CN34" s="99">
        <v>161678</v>
      </c>
      <c r="CO34" s="99">
        <v>182201</v>
      </c>
      <c r="CP34" s="99">
        <v>179687</v>
      </c>
      <c r="CQ34" s="99">
        <v>225018</v>
      </c>
      <c r="CR34" s="99">
        <v>234946</v>
      </c>
      <c r="CS34" s="99">
        <v>229539</v>
      </c>
      <c r="CT34" s="99">
        <v>237115</v>
      </c>
      <c r="CU34" s="99">
        <v>218140</v>
      </c>
      <c r="CV34" s="99">
        <v>218932</v>
      </c>
      <c r="CW34" s="99">
        <v>228609</v>
      </c>
      <c r="CX34" s="99">
        <v>192889</v>
      </c>
      <c r="CY34" s="99">
        <v>217111</v>
      </c>
      <c r="CZ34" s="99">
        <v>225088</v>
      </c>
      <c r="DA34" s="99">
        <v>236919</v>
      </c>
      <c r="DB34" s="99">
        <v>204199</v>
      </c>
      <c r="DC34" s="99">
        <v>176355</v>
      </c>
      <c r="DD34" s="99">
        <v>183878</v>
      </c>
      <c r="DE34" s="99">
        <v>175122</v>
      </c>
      <c r="DF34" s="99">
        <v>199084</v>
      </c>
      <c r="DG34" s="99">
        <v>209994</v>
      </c>
      <c r="DH34" s="99">
        <v>226368</v>
      </c>
      <c r="DI34" s="99">
        <v>241735</v>
      </c>
      <c r="DJ34" s="99">
        <v>248135</v>
      </c>
      <c r="DK34" s="99">
        <v>243280</v>
      </c>
      <c r="DL34" s="99">
        <v>252474</v>
      </c>
      <c r="DM34" s="99">
        <v>266036</v>
      </c>
      <c r="DN34" s="99">
        <v>286240</v>
      </c>
      <c r="DO34" s="99">
        <v>305939</v>
      </c>
      <c r="DP34" s="99">
        <v>313024</v>
      </c>
      <c r="DQ34" s="99">
        <v>350632</v>
      </c>
      <c r="DR34" s="99">
        <v>340647</v>
      </c>
      <c r="DS34" s="99">
        <v>364424</v>
      </c>
      <c r="DT34" s="99">
        <v>391686</v>
      </c>
      <c r="DU34" s="99">
        <v>389326</v>
      </c>
      <c r="DV34" s="99">
        <v>405720</v>
      </c>
      <c r="DW34" s="99">
        <v>400760</v>
      </c>
      <c r="DX34" s="99">
        <v>399823</v>
      </c>
      <c r="DY34" s="99">
        <v>365178</v>
      </c>
      <c r="DZ34" s="99">
        <v>377882</v>
      </c>
      <c r="EA34" s="99">
        <v>360083</v>
      </c>
      <c r="EB34" s="99">
        <v>293979</v>
      </c>
      <c r="EC34" s="99">
        <v>278209</v>
      </c>
      <c r="ED34" s="99">
        <v>368278</v>
      </c>
      <c r="EE34" s="99">
        <v>429024</v>
      </c>
      <c r="EF34" s="99">
        <v>459768</v>
      </c>
      <c r="EG34" s="99">
        <v>492956</v>
      </c>
      <c r="EH34" s="99">
        <v>484049</v>
      </c>
      <c r="EI34" s="99">
        <v>494528</v>
      </c>
      <c r="EJ34" s="99">
        <v>513527</v>
      </c>
      <c r="EK34" s="99">
        <v>514591</v>
      </c>
      <c r="EL34" s="99">
        <v>520903</v>
      </c>
      <c r="EM34" s="99">
        <v>510997</v>
      </c>
      <c r="EN34" s="99">
        <v>529263</v>
      </c>
      <c r="EO34" s="99">
        <v>567969</v>
      </c>
      <c r="EP34" s="99">
        <v>573954</v>
      </c>
      <c r="EQ34" s="99">
        <v>601786</v>
      </c>
      <c r="ER34" s="99">
        <v>611717</v>
      </c>
      <c r="ES34" s="99">
        <v>647662</v>
      </c>
      <c r="ET34" s="99">
        <v>631969</v>
      </c>
      <c r="EU34" s="99">
        <v>644107</v>
      </c>
      <c r="EV34" s="99">
        <v>663939</v>
      </c>
      <c r="EW34" s="99">
        <v>682337</v>
      </c>
      <c r="EX34" s="99">
        <v>721835</v>
      </c>
      <c r="EY34" s="99">
        <v>760780</v>
      </c>
      <c r="EZ34" s="99">
        <v>770155</v>
      </c>
      <c r="FA34" s="99">
        <v>852455</v>
      </c>
      <c r="FB34" s="99">
        <v>816808</v>
      </c>
      <c r="FC34" s="99">
        <v>776602</v>
      </c>
      <c r="FD34" s="99">
        <v>801197</v>
      </c>
      <c r="FE34" s="99">
        <v>806458</v>
      </c>
      <c r="FF34" s="99">
        <v>841206</v>
      </c>
      <c r="FG34" s="99">
        <v>869035</v>
      </c>
      <c r="FH34" s="99">
        <v>897120</v>
      </c>
    </row>
    <row r="35" spans="1:164" ht="12" customHeight="1" x14ac:dyDescent="0.2">
      <c r="A35" s="75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</row>
    <row r="36" spans="1:164" ht="12" customHeight="1" x14ac:dyDescent="0.2">
      <c r="A36" s="76"/>
      <c r="B36" s="72" t="s">
        <v>117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72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</row>
    <row r="37" spans="1:164" ht="12" customHeight="1" x14ac:dyDescent="0.2">
      <c r="A37" s="75" t="s">
        <v>108</v>
      </c>
      <c r="B37" s="51" t="s">
        <v>259</v>
      </c>
      <c r="C37" s="98">
        <v>52</v>
      </c>
      <c r="D37" s="98">
        <v>26</v>
      </c>
      <c r="E37" s="98">
        <v>32</v>
      </c>
      <c r="F37" s="98"/>
      <c r="G37" s="98">
        <v>30</v>
      </c>
      <c r="H37" s="98">
        <v>156</v>
      </c>
      <c r="I37" s="98">
        <v>157</v>
      </c>
      <c r="J37" s="98">
        <v>101</v>
      </c>
      <c r="K37" s="98">
        <v>66</v>
      </c>
      <c r="L37" s="98">
        <v>109</v>
      </c>
      <c r="M37" s="98">
        <v>15</v>
      </c>
      <c r="N37" s="98">
        <v>23</v>
      </c>
      <c r="O37" s="98">
        <v>35</v>
      </c>
      <c r="P37" s="98">
        <v>95</v>
      </c>
      <c r="Q37" s="98">
        <v>110</v>
      </c>
      <c r="R37" s="98">
        <v>20</v>
      </c>
      <c r="S37" s="98">
        <v>30</v>
      </c>
      <c r="T37" s="98">
        <v>41</v>
      </c>
      <c r="U37" s="98"/>
      <c r="V37" s="98">
        <v>102</v>
      </c>
      <c r="W37" s="98">
        <v>208</v>
      </c>
      <c r="X37" s="98">
        <v>296</v>
      </c>
      <c r="Y37" s="98">
        <v>626</v>
      </c>
      <c r="Z37" s="98">
        <v>1922</v>
      </c>
      <c r="AA37" s="98">
        <v>8153</v>
      </c>
      <c r="AB37" s="98">
        <v>9505</v>
      </c>
      <c r="AC37" s="98">
        <v>7203</v>
      </c>
      <c r="AD37" s="98">
        <v>2574</v>
      </c>
      <c r="AE37" s="98">
        <v>3487</v>
      </c>
      <c r="AF37" s="98">
        <v>3827</v>
      </c>
      <c r="AG37" s="98">
        <v>2218</v>
      </c>
      <c r="AH37" s="98">
        <v>2394</v>
      </c>
      <c r="AI37" s="98">
        <v>3217</v>
      </c>
      <c r="AJ37" s="98">
        <v>3423</v>
      </c>
      <c r="AL37" s="98">
        <v>73</v>
      </c>
      <c r="AM37" s="98">
        <v>53</v>
      </c>
      <c r="AN37" s="98">
        <v>59</v>
      </c>
      <c r="AO37" s="98">
        <v>52</v>
      </c>
      <c r="AP37" s="98">
        <v>51</v>
      </c>
      <c r="AQ37" s="98">
        <v>52</v>
      </c>
      <c r="AR37" s="98">
        <v>54</v>
      </c>
      <c r="AS37" s="98">
        <v>26</v>
      </c>
      <c r="AT37" s="98">
        <v>27</v>
      </c>
      <c r="AU37" s="98">
        <v>33</v>
      </c>
      <c r="AV37" s="98">
        <v>31</v>
      </c>
      <c r="AW37" s="98">
        <v>32</v>
      </c>
      <c r="AX37" s="98"/>
      <c r="AY37" s="98">
        <v>45</v>
      </c>
      <c r="AZ37" s="98">
        <v>43</v>
      </c>
      <c r="BA37" s="98">
        <v>31</v>
      </c>
      <c r="BB37" s="98">
        <v>30</v>
      </c>
      <c r="BC37" s="98">
        <v>30</v>
      </c>
      <c r="BD37" s="98">
        <v>24</v>
      </c>
      <c r="BE37" s="98">
        <v>24</v>
      </c>
      <c r="BF37" s="98">
        <v>156</v>
      </c>
      <c r="BG37" s="98">
        <v>142</v>
      </c>
      <c r="BH37" s="98">
        <v>47</v>
      </c>
      <c r="BI37" s="98">
        <v>37</v>
      </c>
      <c r="BJ37" s="98">
        <v>157</v>
      </c>
      <c r="BK37" s="98">
        <v>127</v>
      </c>
      <c r="BL37" s="98">
        <v>87</v>
      </c>
      <c r="BM37" s="98">
        <v>71</v>
      </c>
      <c r="BN37" s="98">
        <v>101</v>
      </c>
      <c r="BO37" s="98">
        <v>37</v>
      </c>
      <c r="BP37" s="98">
        <v>49</v>
      </c>
      <c r="BQ37" s="98">
        <v>30</v>
      </c>
      <c r="BR37" s="98">
        <v>66</v>
      </c>
      <c r="BS37" s="98">
        <v>45</v>
      </c>
      <c r="BT37" s="98">
        <v>45</v>
      </c>
      <c r="BU37" s="98">
        <v>95</v>
      </c>
      <c r="BV37" s="98">
        <v>109</v>
      </c>
      <c r="BW37" s="98">
        <v>92</v>
      </c>
      <c r="BX37" s="98">
        <v>56</v>
      </c>
      <c r="BY37" s="98">
        <v>5</v>
      </c>
      <c r="BZ37" s="98">
        <v>15</v>
      </c>
      <c r="CA37" s="98">
        <v>33</v>
      </c>
      <c r="CB37" s="98">
        <v>29</v>
      </c>
      <c r="CC37" s="98">
        <v>38</v>
      </c>
      <c r="CD37" s="98">
        <v>23</v>
      </c>
      <c r="CE37" s="98">
        <v>0</v>
      </c>
      <c r="CF37" s="98">
        <v>0</v>
      </c>
      <c r="CG37" s="98">
        <v>2</v>
      </c>
      <c r="CH37" s="98">
        <v>35</v>
      </c>
      <c r="CI37" s="98">
        <v>32</v>
      </c>
      <c r="CJ37" s="98">
        <v>0</v>
      </c>
      <c r="CK37" s="98">
        <v>21</v>
      </c>
      <c r="CL37" s="98">
        <v>95</v>
      </c>
      <c r="CM37" s="98">
        <v>110</v>
      </c>
      <c r="CN37" s="98">
        <v>13</v>
      </c>
      <c r="CO37" s="98">
        <v>4</v>
      </c>
      <c r="CP37" s="98">
        <v>7</v>
      </c>
      <c r="CQ37" s="98">
        <v>20</v>
      </c>
      <c r="CR37" s="98">
        <v>18</v>
      </c>
      <c r="CS37" s="98">
        <v>27</v>
      </c>
      <c r="CT37" s="98">
        <v>13</v>
      </c>
      <c r="CU37" s="98">
        <v>30</v>
      </c>
      <c r="CV37" s="98">
        <v>24</v>
      </c>
      <c r="CW37" s="98">
        <v>31</v>
      </c>
      <c r="CX37" s="98">
        <v>15</v>
      </c>
      <c r="CY37" s="98">
        <v>41</v>
      </c>
      <c r="CZ37" s="98"/>
      <c r="DA37" s="98">
        <v>2</v>
      </c>
      <c r="DB37" s="98">
        <v>3</v>
      </c>
      <c r="DC37" s="98">
        <v>130</v>
      </c>
      <c r="DD37" s="98">
        <v>102</v>
      </c>
      <c r="DE37" s="98">
        <v>100</v>
      </c>
      <c r="DF37" s="98">
        <v>1</v>
      </c>
      <c r="DG37" s="98">
        <v>0</v>
      </c>
      <c r="DH37" s="98">
        <v>208</v>
      </c>
      <c r="DI37" s="98">
        <v>213</v>
      </c>
      <c r="DJ37" s="98">
        <v>331</v>
      </c>
      <c r="DK37" s="98">
        <v>335</v>
      </c>
      <c r="DL37" s="98">
        <v>296</v>
      </c>
      <c r="DM37" s="98">
        <v>130</v>
      </c>
      <c r="DN37" s="98">
        <v>119</v>
      </c>
      <c r="DO37" s="98">
        <v>650</v>
      </c>
      <c r="DP37" s="98">
        <v>626</v>
      </c>
      <c r="DQ37" s="98">
        <v>2393</v>
      </c>
      <c r="DR37" s="98">
        <v>2395</v>
      </c>
      <c r="DS37" s="98">
        <v>2682</v>
      </c>
      <c r="DT37" s="98">
        <v>1922</v>
      </c>
      <c r="DU37" s="98">
        <v>1947</v>
      </c>
      <c r="DV37" s="98">
        <v>1405</v>
      </c>
      <c r="DW37" s="98">
        <v>1375</v>
      </c>
      <c r="DX37" s="98">
        <v>8153</v>
      </c>
      <c r="DY37" s="98">
        <v>7672</v>
      </c>
      <c r="DZ37" s="98">
        <v>10048</v>
      </c>
      <c r="EA37" s="98">
        <v>8017</v>
      </c>
      <c r="EB37" s="98">
        <v>9505</v>
      </c>
      <c r="EC37" s="98">
        <v>16512</v>
      </c>
      <c r="ED37" s="98">
        <v>13435</v>
      </c>
      <c r="EE37" s="98">
        <v>11918</v>
      </c>
      <c r="EF37" s="98">
        <v>7203</v>
      </c>
      <c r="EG37" s="98">
        <v>4524</v>
      </c>
      <c r="EH37" s="98">
        <v>4232</v>
      </c>
      <c r="EI37" s="98">
        <v>4101</v>
      </c>
      <c r="EJ37" s="98">
        <v>2574</v>
      </c>
      <c r="EK37" s="98">
        <v>2642</v>
      </c>
      <c r="EL37" s="98">
        <v>2475</v>
      </c>
      <c r="EM37" s="98">
        <v>2925</v>
      </c>
      <c r="EN37" s="98">
        <v>3487</v>
      </c>
      <c r="EO37" s="98">
        <v>2330</v>
      </c>
      <c r="EP37" s="98">
        <v>2387</v>
      </c>
      <c r="EQ37" s="98">
        <v>3185</v>
      </c>
      <c r="ER37" s="98">
        <v>3827</v>
      </c>
      <c r="ES37" s="98">
        <v>2756</v>
      </c>
      <c r="ET37" s="98">
        <v>1897</v>
      </c>
      <c r="EU37" s="98">
        <v>2084</v>
      </c>
      <c r="EV37" s="98">
        <v>2218</v>
      </c>
      <c r="EW37" s="98">
        <v>2061</v>
      </c>
      <c r="EX37" s="98">
        <v>1804</v>
      </c>
      <c r="EY37" s="98">
        <v>1823</v>
      </c>
      <c r="EZ37" s="98">
        <v>2394</v>
      </c>
      <c r="FA37" s="98">
        <v>2430</v>
      </c>
      <c r="FB37" s="98">
        <v>2543</v>
      </c>
      <c r="FC37" s="98">
        <v>3440</v>
      </c>
      <c r="FD37" s="98">
        <v>3217</v>
      </c>
      <c r="FE37" s="98">
        <v>3936</v>
      </c>
      <c r="FF37" s="98">
        <v>4998</v>
      </c>
      <c r="FG37" s="98">
        <v>4184</v>
      </c>
      <c r="FH37" s="98">
        <v>3423</v>
      </c>
    </row>
    <row r="38" spans="1:164" ht="12" customHeight="1" x14ac:dyDescent="0.2">
      <c r="A38" s="76" t="s">
        <v>260</v>
      </c>
      <c r="B38" s="72" t="s">
        <v>241</v>
      </c>
      <c r="C38" s="99">
        <v>23</v>
      </c>
      <c r="D38" s="99">
        <v>0</v>
      </c>
      <c r="E38" s="99">
        <v>1</v>
      </c>
      <c r="F38" s="99"/>
      <c r="G38" s="99">
        <v>0</v>
      </c>
      <c r="H38" s="99">
        <v>132</v>
      </c>
      <c r="I38" s="99">
        <v>80</v>
      </c>
      <c r="J38" s="99">
        <v>91</v>
      </c>
      <c r="K38" s="99">
        <v>56</v>
      </c>
      <c r="L38" s="99">
        <v>109</v>
      </c>
      <c r="M38" s="99">
        <v>14</v>
      </c>
      <c r="N38" s="99">
        <v>23</v>
      </c>
      <c r="O38" s="99">
        <v>35</v>
      </c>
      <c r="P38" s="99">
        <v>95</v>
      </c>
      <c r="Q38" s="99">
        <v>110</v>
      </c>
      <c r="R38" s="99">
        <v>15</v>
      </c>
      <c r="S38" s="99">
        <v>28</v>
      </c>
      <c r="T38" s="99">
        <v>11</v>
      </c>
      <c r="U38" s="99"/>
      <c r="V38" s="99">
        <v>0</v>
      </c>
      <c r="W38" s="99">
        <v>208</v>
      </c>
      <c r="X38" s="99">
        <v>250</v>
      </c>
      <c r="Y38" s="99">
        <v>560</v>
      </c>
      <c r="Z38" s="99">
        <v>345</v>
      </c>
      <c r="AA38" s="99">
        <v>190</v>
      </c>
      <c r="AB38" s="99">
        <v>221</v>
      </c>
      <c r="AC38" s="99">
        <v>295</v>
      </c>
      <c r="AD38" s="99">
        <v>234</v>
      </c>
      <c r="AE38" s="99">
        <v>935</v>
      </c>
      <c r="AF38" s="99">
        <v>2567</v>
      </c>
      <c r="AG38" s="99">
        <v>1311</v>
      </c>
      <c r="AH38" s="99">
        <v>846</v>
      </c>
      <c r="AI38" s="99">
        <v>651</v>
      </c>
      <c r="AJ38" s="99">
        <v>697</v>
      </c>
      <c r="AK38" s="72"/>
      <c r="AL38" s="99">
        <v>44</v>
      </c>
      <c r="AM38" s="99">
        <v>22</v>
      </c>
      <c r="AN38" s="99">
        <v>26</v>
      </c>
      <c r="AO38" s="99">
        <v>23</v>
      </c>
      <c r="AP38" s="99">
        <v>23</v>
      </c>
      <c r="AQ38" s="99">
        <v>23</v>
      </c>
      <c r="AR38" s="99">
        <v>25</v>
      </c>
      <c r="AS38" s="99">
        <v>0</v>
      </c>
      <c r="AT38" s="99">
        <v>0</v>
      </c>
      <c r="AU38" s="99">
        <v>3</v>
      </c>
      <c r="AV38" s="99">
        <v>0</v>
      </c>
      <c r="AW38" s="99">
        <v>1</v>
      </c>
      <c r="AX38" s="99"/>
      <c r="AY38" s="99">
        <v>11</v>
      </c>
      <c r="AZ38" s="99">
        <v>10</v>
      </c>
      <c r="BA38" s="99">
        <v>0</v>
      </c>
      <c r="BB38" s="99">
        <v>0</v>
      </c>
      <c r="BC38" s="99">
        <v>0</v>
      </c>
      <c r="BD38" s="99">
        <v>0</v>
      </c>
      <c r="BE38" s="99">
        <v>0</v>
      </c>
      <c r="BF38" s="99">
        <v>132</v>
      </c>
      <c r="BG38" s="99">
        <v>118</v>
      </c>
      <c r="BH38" s="99">
        <v>28</v>
      </c>
      <c r="BI38" s="99">
        <v>18</v>
      </c>
      <c r="BJ38" s="99">
        <v>80</v>
      </c>
      <c r="BK38" s="99">
        <v>108</v>
      </c>
      <c r="BL38" s="99">
        <v>68</v>
      </c>
      <c r="BM38" s="99">
        <v>52</v>
      </c>
      <c r="BN38" s="99">
        <v>91</v>
      </c>
      <c r="BO38" s="99">
        <v>37</v>
      </c>
      <c r="BP38" s="99">
        <v>49</v>
      </c>
      <c r="BQ38" s="99">
        <v>30</v>
      </c>
      <c r="BR38" s="99">
        <v>56</v>
      </c>
      <c r="BS38" s="99">
        <v>45</v>
      </c>
      <c r="BT38" s="99">
        <v>45</v>
      </c>
      <c r="BU38" s="99">
        <v>95</v>
      </c>
      <c r="BV38" s="99">
        <v>109</v>
      </c>
      <c r="BW38" s="99">
        <v>92</v>
      </c>
      <c r="BX38" s="99">
        <v>56</v>
      </c>
      <c r="BY38" s="99">
        <v>5</v>
      </c>
      <c r="BZ38" s="99">
        <v>14</v>
      </c>
      <c r="CA38" s="99">
        <v>33</v>
      </c>
      <c r="CB38" s="99">
        <v>29</v>
      </c>
      <c r="CC38" s="99">
        <v>38</v>
      </c>
      <c r="CD38" s="99">
        <v>23</v>
      </c>
      <c r="CE38" s="99">
        <v>0</v>
      </c>
      <c r="CF38" s="99">
        <v>0</v>
      </c>
      <c r="CG38" s="99">
        <v>2</v>
      </c>
      <c r="CH38" s="99">
        <v>35</v>
      </c>
      <c r="CI38" s="99">
        <v>32</v>
      </c>
      <c r="CJ38" s="99">
        <v>0</v>
      </c>
      <c r="CK38" s="99">
        <v>21</v>
      </c>
      <c r="CL38" s="99">
        <v>95</v>
      </c>
      <c r="CM38" s="99">
        <v>110</v>
      </c>
      <c r="CN38" s="99">
        <v>13</v>
      </c>
      <c r="CO38" s="99">
        <v>1</v>
      </c>
      <c r="CP38" s="99">
        <v>4</v>
      </c>
      <c r="CQ38" s="99">
        <v>15</v>
      </c>
      <c r="CR38" s="99">
        <v>12</v>
      </c>
      <c r="CS38" s="99">
        <v>0</v>
      </c>
      <c r="CT38" s="99">
        <v>0</v>
      </c>
      <c r="CU38" s="99">
        <v>28</v>
      </c>
      <c r="CV38" s="99">
        <v>17</v>
      </c>
      <c r="CW38" s="99">
        <v>11</v>
      </c>
      <c r="CX38" s="99">
        <v>11</v>
      </c>
      <c r="CY38" s="99">
        <v>11</v>
      </c>
      <c r="CZ38" s="99"/>
      <c r="DA38" s="99">
        <v>0</v>
      </c>
      <c r="DB38" s="99">
        <v>0</v>
      </c>
      <c r="DC38" s="99">
        <v>0</v>
      </c>
      <c r="DD38" s="99">
        <v>0</v>
      </c>
      <c r="DE38" s="99">
        <v>0</v>
      </c>
      <c r="DF38" s="99">
        <v>0</v>
      </c>
      <c r="DG38" s="99">
        <v>0</v>
      </c>
      <c r="DH38" s="99">
        <v>208</v>
      </c>
      <c r="DI38" s="99">
        <v>213</v>
      </c>
      <c r="DJ38" s="99">
        <v>331</v>
      </c>
      <c r="DK38" s="99">
        <v>333</v>
      </c>
      <c r="DL38" s="99">
        <v>250</v>
      </c>
      <c r="DM38" s="99">
        <v>114</v>
      </c>
      <c r="DN38" s="99">
        <v>111</v>
      </c>
      <c r="DO38" s="99">
        <v>498</v>
      </c>
      <c r="DP38" s="99">
        <v>560</v>
      </c>
      <c r="DQ38" s="99">
        <v>1083</v>
      </c>
      <c r="DR38" s="99">
        <v>868</v>
      </c>
      <c r="DS38" s="99">
        <v>993</v>
      </c>
      <c r="DT38" s="99">
        <v>345</v>
      </c>
      <c r="DU38" s="99">
        <v>61</v>
      </c>
      <c r="DV38" s="99">
        <v>144</v>
      </c>
      <c r="DW38" s="99">
        <v>23</v>
      </c>
      <c r="DX38" s="99">
        <v>190</v>
      </c>
      <c r="DY38" s="99">
        <v>75</v>
      </c>
      <c r="DZ38" s="99">
        <v>162</v>
      </c>
      <c r="EA38" s="99">
        <v>112</v>
      </c>
      <c r="EB38" s="99">
        <v>221</v>
      </c>
      <c r="EC38" s="99">
        <v>504</v>
      </c>
      <c r="ED38" s="99">
        <v>691</v>
      </c>
      <c r="EE38" s="99">
        <v>457</v>
      </c>
      <c r="EF38" s="99">
        <v>295</v>
      </c>
      <c r="EG38" s="99">
        <v>196</v>
      </c>
      <c r="EH38" s="99">
        <v>262</v>
      </c>
      <c r="EI38" s="99">
        <v>1389</v>
      </c>
      <c r="EJ38" s="99">
        <v>234</v>
      </c>
      <c r="EK38" s="99">
        <v>159</v>
      </c>
      <c r="EL38" s="99">
        <v>214</v>
      </c>
      <c r="EM38" s="99">
        <v>598</v>
      </c>
      <c r="EN38" s="99">
        <v>935</v>
      </c>
      <c r="EO38" s="99">
        <v>520</v>
      </c>
      <c r="EP38" s="99">
        <v>763</v>
      </c>
      <c r="EQ38" s="99">
        <v>1434</v>
      </c>
      <c r="ER38" s="99">
        <v>2567</v>
      </c>
      <c r="ES38" s="99">
        <v>1405</v>
      </c>
      <c r="ET38" s="99">
        <v>868</v>
      </c>
      <c r="EU38" s="99">
        <v>1121</v>
      </c>
      <c r="EV38" s="99">
        <v>1311</v>
      </c>
      <c r="EW38" s="99">
        <v>1134</v>
      </c>
      <c r="EX38" s="99">
        <v>884</v>
      </c>
      <c r="EY38" s="99">
        <v>680</v>
      </c>
      <c r="EZ38" s="99">
        <v>846</v>
      </c>
      <c r="FA38" s="99">
        <v>630</v>
      </c>
      <c r="FB38" s="99">
        <v>343</v>
      </c>
      <c r="FC38" s="99">
        <v>811</v>
      </c>
      <c r="FD38" s="99">
        <v>651</v>
      </c>
      <c r="FE38" s="99">
        <v>522</v>
      </c>
      <c r="FF38" s="99">
        <v>1291</v>
      </c>
      <c r="FG38" s="99">
        <v>894</v>
      </c>
      <c r="FH38" s="99">
        <v>697</v>
      </c>
    </row>
    <row r="39" spans="1:164" ht="12" customHeight="1" x14ac:dyDescent="0.2">
      <c r="A39" s="75" t="s">
        <v>261</v>
      </c>
      <c r="B39" s="51" t="s">
        <v>243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>
        <v>3</v>
      </c>
      <c r="W39" s="98">
        <v>0</v>
      </c>
      <c r="X39" s="98">
        <v>0</v>
      </c>
      <c r="Y39" s="98">
        <v>4</v>
      </c>
      <c r="Z39" s="98">
        <v>373</v>
      </c>
      <c r="AA39" s="98">
        <v>1126</v>
      </c>
      <c r="AB39" s="98">
        <v>3103</v>
      </c>
      <c r="AC39" s="98">
        <v>3034</v>
      </c>
      <c r="AD39" s="98">
        <v>1315</v>
      </c>
      <c r="AE39" s="98">
        <v>1220</v>
      </c>
      <c r="AF39" s="98">
        <v>640</v>
      </c>
      <c r="AG39" s="98">
        <v>295</v>
      </c>
      <c r="AH39" s="98">
        <v>755</v>
      </c>
      <c r="AI39" s="98">
        <v>1282</v>
      </c>
      <c r="AJ39" s="98">
        <v>1702</v>
      </c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>
        <v>2</v>
      </c>
      <c r="DB39" s="98">
        <v>2</v>
      </c>
      <c r="DC39" s="98">
        <v>25</v>
      </c>
      <c r="DD39" s="98">
        <v>3</v>
      </c>
      <c r="DE39" s="98">
        <v>3</v>
      </c>
      <c r="DF39" s="98">
        <v>1</v>
      </c>
      <c r="DG39" s="98">
        <v>0</v>
      </c>
      <c r="DH39" s="98">
        <v>0</v>
      </c>
      <c r="DI39" s="98">
        <v>0</v>
      </c>
      <c r="DJ39" s="98">
        <v>0</v>
      </c>
      <c r="DK39" s="98">
        <v>0</v>
      </c>
      <c r="DL39" s="98">
        <v>0</v>
      </c>
      <c r="DM39" s="98">
        <v>0</v>
      </c>
      <c r="DN39" s="98">
        <v>0</v>
      </c>
      <c r="DO39" s="98">
        <v>104</v>
      </c>
      <c r="DP39" s="98">
        <v>4</v>
      </c>
      <c r="DQ39" s="98">
        <v>500</v>
      </c>
      <c r="DR39" s="98">
        <v>286</v>
      </c>
      <c r="DS39" s="98">
        <v>274</v>
      </c>
      <c r="DT39" s="98">
        <v>373</v>
      </c>
      <c r="DU39" s="98">
        <v>431</v>
      </c>
      <c r="DV39" s="98">
        <v>353</v>
      </c>
      <c r="DW39" s="98">
        <v>439</v>
      </c>
      <c r="DX39" s="98">
        <v>1126</v>
      </c>
      <c r="DY39" s="98">
        <v>1621</v>
      </c>
      <c r="DZ39" s="98">
        <v>2546</v>
      </c>
      <c r="EA39" s="98">
        <v>3041</v>
      </c>
      <c r="EB39" s="98">
        <v>3103</v>
      </c>
      <c r="EC39" s="98">
        <v>5099</v>
      </c>
      <c r="ED39" s="98">
        <v>4074</v>
      </c>
      <c r="EE39" s="98">
        <v>3282</v>
      </c>
      <c r="EF39" s="98">
        <v>3034</v>
      </c>
      <c r="EG39" s="98">
        <v>2528</v>
      </c>
      <c r="EH39" s="98">
        <v>2872</v>
      </c>
      <c r="EI39" s="98">
        <v>1657</v>
      </c>
      <c r="EJ39" s="98">
        <v>1315</v>
      </c>
      <c r="EK39" s="98">
        <v>1240</v>
      </c>
      <c r="EL39" s="98">
        <v>1042</v>
      </c>
      <c r="EM39" s="98">
        <v>979</v>
      </c>
      <c r="EN39" s="98">
        <v>1220</v>
      </c>
      <c r="EO39" s="98">
        <v>822</v>
      </c>
      <c r="EP39" s="98">
        <v>528</v>
      </c>
      <c r="EQ39" s="98">
        <v>683</v>
      </c>
      <c r="ER39" s="98">
        <v>640</v>
      </c>
      <c r="ES39" s="98">
        <v>378</v>
      </c>
      <c r="ET39" s="98">
        <v>200</v>
      </c>
      <c r="EU39" s="98">
        <v>171</v>
      </c>
      <c r="EV39" s="98">
        <v>295</v>
      </c>
      <c r="EW39" s="98">
        <v>388</v>
      </c>
      <c r="EX39" s="98">
        <v>365</v>
      </c>
      <c r="EY39" s="98">
        <v>559</v>
      </c>
      <c r="EZ39" s="98">
        <v>755</v>
      </c>
      <c r="FA39" s="98">
        <v>631</v>
      </c>
      <c r="FB39" s="98">
        <v>922</v>
      </c>
      <c r="FC39" s="98">
        <v>1382</v>
      </c>
      <c r="FD39" s="98">
        <v>1282</v>
      </c>
      <c r="FE39" s="98">
        <v>2118</v>
      </c>
      <c r="FF39" s="98">
        <v>2587</v>
      </c>
      <c r="FG39" s="98">
        <v>2600</v>
      </c>
      <c r="FH39" s="98">
        <v>1702</v>
      </c>
    </row>
    <row r="40" spans="1:164" ht="12" customHeight="1" x14ac:dyDescent="0.2">
      <c r="A40" s="76" t="s">
        <v>262</v>
      </c>
      <c r="B40" s="72" t="s">
        <v>237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>
        <v>99</v>
      </c>
      <c r="W40" s="99">
        <v>0</v>
      </c>
      <c r="X40" s="99">
        <v>46</v>
      </c>
      <c r="Y40" s="99">
        <v>61</v>
      </c>
      <c r="Z40" s="99">
        <v>1204</v>
      </c>
      <c r="AA40" s="99">
        <v>6837</v>
      </c>
      <c r="AB40" s="99">
        <v>6181</v>
      </c>
      <c r="AC40" s="99">
        <v>3875</v>
      </c>
      <c r="AD40" s="99">
        <v>1025</v>
      </c>
      <c r="AE40" s="99">
        <v>1332</v>
      </c>
      <c r="AF40" s="99">
        <v>620</v>
      </c>
      <c r="AG40" s="99">
        <v>612</v>
      </c>
      <c r="AH40" s="99">
        <v>794</v>
      </c>
      <c r="AI40" s="99">
        <v>1284</v>
      </c>
      <c r="AJ40" s="99">
        <v>1024</v>
      </c>
      <c r="AK40" s="72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>
        <v>0</v>
      </c>
      <c r="DB40" s="99">
        <v>0</v>
      </c>
      <c r="DC40" s="99">
        <v>105</v>
      </c>
      <c r="DD40" s="99">
        <v>99</v>
      </c>
      <c r="DE40" s="99">
        <v>97</v>
      </c>
      <c r="DF40" s="99">
        <v>0</v>
      </c>
      <c r="DG40" s="99">
        <v>0</v>
      </c>
      <c r="DH40" s="99">
        <v>0</v>
      </c>
      <c r="DI40" s="99">
        <v>0</v>
      </c>
      <c r="DJ40" s="99">
        <v>0</v>
      </c>
      <c r="DK40" s="99">
        <v>2</v>
      </c>
      <c r="DL40" s="99">
        <v>46</v>
      </c>
      <c r="DM40" s="99">
        <v>16</v>
      </c>
      <c r="DN40" s="99">
        <v>9</v>
      </c>
      <c r="DO40" s="99">
        <v>48</v>
      </c>
      <c r="DP40" s="99">
        <v>61</v>
      </c>
      <c r="DQ40" s="99">
        <v>810</v>
      </c>
      <c r="DR40" s="99">
        <v>1242</v>
      </c>
      <c r="DS40" s="99">
        <v>1413</v>
      </c>
      <c r="DT40" s="99">
        <v>1204</v>
      </c>
      <c r="DU40" s="99">
        <v>1455</v>
      </c>
      <c r="DV40" s="99">
        <v>908</v>
      </c>
      <c r="DW40" s="99">
        <v>914</v>
      </c>
      <c r="DX40" s="99">
        <v>6837</v>
      </c>
      <c r="DY40" s="99">
        <v>5976</v>
      </c>
      <c r="DZ40" s="99">
        <v>7341</v>
      </c>
      <c r="EA40" s="99">
        <v>4863</v>
      </c>
      <c r="EB40" s="99">
        <v>6181</v>
      </c>
      <c r="EC40" s="99">
        <v>10909</v>
      </c>
      <c r="ED40" s="99">
        <v>8670</v>
      </c>
      <c r="EE40" s="99">
        <v>8178</v>
      </c>
      <c r="EF40" s="99">
        <v>3875</v>
      </c>
      <c r="EG40" s="99">
        <v>1800</v>
      </c>
      <c r="EH40" s="99">
        <v>1098</v>
      </c>
      <c r="EI40" s="99">
        <v>1055</v>
      </c>
      <c r="EJ40" s="99">
        <v>1025</v>
      </c>
      <c r="EK40" s="99">
        <v>1243</v>
      </c>
      <c r="EL40" s="99">
        <v>1219</v>
      </c>
      <c r="EM40" s="99">
        <v>1348</v>
      </c>
      <c r="EN40" s="99">
        <v>1332</v>
      </c>
      <c r="EO40" s="99">
        <v>988</v>
      </c>
      <c r="EP40" s="99">
        <v>1096</v>
      </c>
      <c r="EQ40" s="99">
        <v>1068</v>
      </c>
      <c r="ER40" s="99">
        <v>620</v>
      </c>
      <c r="ES40" s="99">
        <v>973</v>
      </c>
      <c r="ET40" s="99">
        <v>830</v>
      </c>
      <c r="EU40" s="99">
        <v>792</v>
      </c>
      <c r="EV40" s="99">
        <v>612</v>
      </c>
      <c r="EW40" s="99">
        <v>539</v>
      </c>
      <c r="EX40" s="99">
        <v>555</v>
      </c>
      <c r="EY40" s="99">
        <v>584</v>
      </c>
      <c r="EZ40" s="99">
        <v>794</v>
      </c>
      <c r="FA40" s="99">
        <v>1169</v>
      </c>
      <c r="FB40" s="99">
        <v>1278</v>
      </c>
      <c r="FC40" s="99">
        <v>1247</v>
      </c>
      <c r="FD40" s="99">
        <v>1284</v>
      </c>
      <c r="FE40" s="99">
        <v>1296</v>
      </c>
      <c r="FF40" s="99">
        <v>1120</v>
      </c>
      <c r="FG40" s="99">
        <v>691</v>
      </c>
      <c r="FH40" s="99">
        <v>1024</v>
      </c>
    </row>
    <row r="41" spans="1:164" ht="12" customHeight="1" x14ac:dyDescent="0.2">
      <c r="A41" s="75" t="s">
        <v>110</v>
      </c>
      <c r="B41" s="51" t="s">
        <v>263</v>
      </c>
      <c r="C41" s="98">
        <v>23121</v>
      </c>
      <c r="D41" s="98">
        <v>25961</v>
      </c>
      <c r="E41" s="98">
        <v>29045</v>
      </c>
      <c r="F41" s="98">
        <v>28947</v>
      </c>
      <c r="G41" s="98">
        <v>29903</v>
      </c>
      <c r="H41" s="98">
        <v>32898</v>
      </c>
      <c r="I41" s="98">
        <v>38369</v>
      </c>
      <c r="J41" s="98">
        <v>45030</v>
      </c>
      <c r="K41" s="98">
        <v>52105</v>
      </c>
      <c r="L41" s="98">
        <v>58688</v>
      </c>
      <c r="M41" s="98">
        <v>66583</v>
      </c>
      <c r="N41" s="98">
        <v>82024</v>
      </c>
      <c r="O41" s="98">
        <v>98750</v>
      </c>
      <c r="P41" s="98">
        <v>115127</v>
      </c>
      <c r="Q41" s="98">
        <v>116821</v>
      </c>
      <c r="R41" s="98">
        <v>128115</v>
      </c>
      <c r="S41" s="98">
        <v>152962</v>
      </c>
      <c r="T41" s="98">
        <v>152512</v>
      </c>
      <c r="U41" s="98">
        <v>159106</v>
      </c>
      <c r="V41" s="98">
        <v>177088</v>
      </c>
      <c r="W41" s="98">
        <v>182075</v>
      </c>
      <c r="X41" s="98">
        <v>205454</v>
      </c>
      <c r="Y41" s="98">
        <v>245615</v>
      </c>
      <c r="Z41" s="98">
        <v>221768</v>
      </c>
      <c r="AA41" s="98">
        <v>257742</v>
      </c>
      <c r="AB41" s="98">
        <v>235210</v>
      </c>
      <c r="AC41" s="98">
        <v>166330</v>
      </c>
      <c r="AD41" s="98">
        <v>173416</v>
      </c>
      <c r="AE41" s="98">
        <v>196254</v>
      </c>
      <c r="AF41" s="98">
        <v>229081</v>
      </c>
      <c r="AG41" s="98">
        <v>237946</v>
      </c>
      <c r="AH41" s="98">
        <v>293393</v>
      </c>
      <c r="AI41" s="98">
        <v>307424</v>
      </c>
      <c r="AJ41" s="98">
        <v>328752</v>
      </c>
      <c r="AL41" s="98">
        <v>21012</v>
      </c>
      <c r="AM41" s="98">
        <v>21715</v>
      </c>
      <c r="AN41" s="98">
        <v>22788</v>
      </c>
      <c r="AO41" s="98">
        <v>23121</v>
      </c>
      <c r="AP41" s="98">
        <v>23903</v>
      </c>
      <c r="AQ41" s="98">
        <v>24804</v>
      </c>
      <c r="AR41" s="98">
        <v>25274</v>
      </c>
      <c r="AS41" s="98">
        <v>25961</v>
      </c>
      <c r="AT41" s="98">
        <v>26912</v>
      </c>
      <c r="AU41" s="98">
        <v>27312</v>
      </c>
      <c r="AV41" s="98">
        <v>28318</v>
      </c>
      <c r="AW41" s="98">
        <v>29045</v>
      </c>
      <c r="AX41" s="98">
        <v>28947</v>
      </c>
      <c r="AY41" s="98">
        <v>29564</v>
      </c>
      <c r="AZ41" s="98">
        <v>29481</v>
      </c>
      <c r="BA41" s="98">
        <v>29889</v>
      </c>
      <c r="BB41" s="98">
        <v>29903</v>
      </c>
      <c r="BC41" s="98">
        <v>30611</v>
      </c>
      <c r="BD41" s="98">
        <v>31569</v>
      </c>
      <c r="BE41" s="98">
        <v>32237</v>
      </c>
      <c r="BF41" s="98">
        <v>32898</v>
      </c>
      <c r="BG41" s="98">
        <v>34065</v>
      </c>
      <c r="BH41" s="98">
        <v>36013</v>
      </c>
      <c r="BI41" s="98">
        <v>36875</v>
      </c>
      <c r="BJ41" s="98">
        <v>38369</v>
      </c>
      <c r="BK41" s="98">
        <v>39830</v>
      </c>
      <c r="BL41" s="98">
        <v>41800</v>
      </c>
      <c r="BM41" s="98">
        <v>43012</v>
      </c>
      <c r="BN41" s="98">
        <v>45030</v>
      </c>
      <c r="BO41" s="98">
        <v>46649</v>
      </c>
      <c r="BP41" s="98">
        <v>48498</v>
      </c>
      <c r="BQ41" s="98">
        <v>50972</v>
      </c>
      <c r="BR41" s="98">
        <v>52105</v>
      </c>
      <c r="BS41" s="98">
        <v>53744</v>
      </c>
      <c r="BT41" s="98">
        <v>55402</v>
      </c>
      <c r="BU41" s="98">
        <v>56816</v>
      </c>
      <c r="BV41" s="98">
        <v>58688</v>
      </c>
      <c r="BW41" s="98">
        <v>59881</v>
      </c>
      <c r="BX41" s="98">
        <v>62483</v>
      </c>
      <c r="BY41" s="98">
        <v>64953</v>
      </c>
      <c r="BZ41" s="98">
        <v>66583</v>
      </c>
      <c r="CA41" s="98">
        <v>69211</v>
      </c>
      <c r="CB41" s="98">
        <v>72812</v>
      </c>
      <c r="CC41" s="98">
        <v>77247</v>
      </c>
      <c r="CD41" s="98">
        <v>82024</v>
      </c>
      <c r="CE41" s="98">
        <v>86064</v>
      </c>
      <c r="CF41" s="98">
        <v>90464</v>
      </c>
      <c r="CG41" s="98">
        <v>95523</v>
      </c>
      <c r="CH41" s="98">
        <v>98750</v>
      </c>
      <c r="CI41" s="98">
        <v>106617</v>
      </c>
      <c r="CJ41" s="98">
        <v>111915</v>
      </c>
      <c r="CK41" s="98">
        <v>113529</v>
      </c>
      <c r="CL41" s="98">
        <v>115127</v>
      </c>
      <c r="CM41" s="98">
        <v>116821</v>
      </c>
      <c r="CN41" s="98">
        <v>123395</v>
      </c>
      <c r="CO41" s="98">
        <v>125935</v>
      </c>
      <c r="CP41" s="98">
        <v>128087</v>
      </c>
      <c r="CQ41" s="98">
        <v>128115</v>
      </c>
      <c r="CR41" s="98">
        <v>144058</v>
      </c>
      <c r="CS41" s="98">
        <v>148519</v>
      </c>
      <c r="CT41" s="98">
        <v>148939</v>
      </c>
      <c r="CU41" s="98">
        <v>152962</v>
      </c>
      <c r="CV41" s="98">
        <v>154868</v>
      </c>
      <c r="CW41" s="98">
        <v>152936</v>
      </c>
      <c r="CX41" s="98">
        <v>147382</v>
      </c>
      <c r="CY41" s="98">
        <v>152512</v>
      </c>
      <c r="CZ41" s="98">
        <v>159106</v>
      </c>
      <c r="DA41" s="98">
        <v>159044</v>
      </c>
      <c r="DB41" s="98">
        <v>166616</v>
      </c>
      <c r="DC41" s="98">
        <v>175361</v>
      </c>
      <c r="DD41" s="98">
        <v>177088</v>
      </c>
      <c r="DE41" s="98">
        <v>179196</v>
      </c>
      <c r="DF41" s="98">
        <v>182860</v>
      </c>
      <c r="DG41" s="98">
        <v>182845</v>
      </c>
      <c r="DH41" s="98">
        <v>182075</v>
      </c>
      <c r="DI41" s="98">
        <v>194241</v>
      </c>
      <c r="DJ41" s="98">
        <v>194609</v>
      </c>
      <c r="DK41" s="98">
        <v>202085</v>
      </c>
      <c r="DL41" s="98">
        <v>205454</v>
      </c>
      <c r="DM41" s="98">
        <v>217111</v>
      </c>
      <c r="DN41" s="98">
        <v>232516</v>
      </c>
      <c r="DO41" s="98">
        <v>236174</v>
      </c>
      <c r="DP41" s="98">
        <v>245615</v>
      </c>
      <c r="DQ41" s="98">
        <v>212510</v>
      </c>
      <c r="DR41" s="98">
        <v>210977</v>
      </c>
      <c r="DS41" s="98">
        <v>220346</v>
      </c>
      <c r="DT41" s="98">
        <v>221768</v>
      </c>
      <c r="DU41" s="98">
        <v>255806</v>
      </c>
      <c r="DV41" s="98">
        <v>251354</v>
      </c>
      <c r="DW41" s="98">
        <v>252621</v>
      </c>
      <c r="DX41" s="98">
        <v>257742</v>
      </c>
      <c r="DY41" s="98">
        <v>251906</v>
      </c>
      <c r="DZ41" s="98">
        <v>246496</v>
      </c>
      <c r="EA41" s="98">
        <v>252350</v>
      </c>
      <c r="EB41" s="98">
        <v>235210</v>
      </c>
      <c r="EC41" s="98">
        <v>242618</v>
      </c>
      <c r="ED41" s="98">
        <v>178203</v>
      </c>
      <c r="EE41" s="98">
        <v>163734</v>
      </c>
      <c r="EF41" s="98">
        <v>166330</v>
      </c>
      <c r="EG41" s="98">
        <v>167343</v>
      </c>
      <c r="EH41" s="98">
        <v>173591</v>
      </c>
      <c r="EI41" s="98">
        <v>179447</v>
      </c>
      <c r="EJ41" s="98">
        <v>173416</v>
      </c>
      <c r="EK41" s="98">
        <v>177371</v>
      </c>
      <c r="EL41" s="98">
        <v>179803</v>
      </c>
      <c r="EM41" s="98">
        <v>186952</v>
      </c>
      <c r="EN41" s="98">
        <v>196254</v>
      </c>
      <c r="EO41" s="98">
        <v>202050</v>
      </c>
      <c r="EP41" s="98">
        <v>212256</v>
      </c>
      <c r="EQ41" s="98">
        <v>220195</v>
      </c>
      <c r="ER41" s="98">
        <v>229081</v>
      </c>
      <c r="ES41" s="98">
        <v>231306</v>
      </c>
      <c r="ET41" s="98">
        <v>231073</v>
      </c>
      <c r="EU41" s="98">
        <v>233817</v>
      </c>
      <c r="EV41" s="98">
        <v>237946</v>
      </c>
      <c r="EW41" s="98">
        <v>256798</v>
      </c>
      <c r="EX41" s="98">
        <v>266702</v>
      </c>
      <c r="EY41" s="98">
        <v>279791</v>
      </c>
      <c r="EZ41" s="98">
        <v>293393</v>
      </c>
      <c r="FA41" s="98">
        <v>324095</v>
      </c>
      <c r="FB41" s="98">
        <v>308800</v>
      </c>
      <c r="FC41" s="98">
        <v>305356</v>
      </c>
      <c r="FD41" s="98">
        <v>307424</v>
      </c>
      <c r="FE41" s="98">
        <v>324442</v>
      </c>
      <c r="FF41" s="98">
        <v>339125</v>
      </c>
      <c r="FG41" s="98">
        <v>340068</v>
      </c>
      <c r="FH41" s="98">
        <v>328752</v>
      </c>
    </row>
    <row r="42" spans="1:164" ht="12" customHeight="1" x14ac:dyDescent="0.2">
      <c r="A42" s="76" t="s">
        <v>264</v>
      </c>
      <c r="B42" s="72" t="s">
        <v>241</v>
      </c>
      <c r="C42" s="99">
        <v>18050</v>
      </c>
      <c r="D42" s="99">
        <v>20129</v>
      </c>
      <c r="E42" s="99">
        <v>22481</v>
      </c>
      <c r="F42" s="99">
        <v>22451</v>
      </c>
      <c r="G42" s="99">
        <v>24240</v>
      </c>
      <c r="H42" s="99">
        <v>27389</v>
      </c>
      <c r="I42" s="99">
        <v>32262</v>
      </c>
      <c r="J42" s="99">
        <v>37501</v>
      </c>
      <c r="K42" s="99">
        <v>43170</v>
      </c>
      <c r="L42" s="99">
        <v>48875</v>
      </c>
      <c r="M42" s="99">
        <v>54194</v>
      </c>
      <c r="N42" s="99">
        <v>64142</v>
      </c>
      <c r="O42" s="99">
        <v>66804</v>
      </c>
      <c r="P42" s="99">
        <v>63588</v>
      </c>
      <c r="Q42" s="99">
        <v>62135</v>
      </c>
      <c r="R42" s="99">
        <v>49083</v>
      </c>
      <c r="S42" s="99">
        <v>48558</v>
      </c>
      <c r="T42" s="99">
        <v>38824</v>
      </c>
      <c r="U42" s="99">
        <v>40502</v>
      </c>
      <c r="V42" s="99">
        <v>39939</v>
      </c>
      <c r="W42" s="99">
        <v>35633</v>
      </c>
      <c r="X42" s="99">
        <v>33287</v>
      </c>
      <c r="Y42" s="99">
        <v>33510</v>
      </c>
      <c r="Z42" s="99">
        <v>22401</v>
      </c>
      <c r="AA42" s="99">
        <v>24619</v>
      </c>
      <c r="AB42" s="99">
        <v>22374</v>
      </c>
      <c r="AC42" s="99">
        <v>18835</v>
      </c>
      <c r="AD42" s="99">
        <v>26443</v>
      </c>
      <c r="AE42" s="99">
        <v>42898</v>
      </c>
      <c r="AF42" s="99">
        <v>48092</v>
      </c>
      <c r="AG42" s="99">
        <v>52830</v>
      </c>
      <c r="AH42" s="99">
        <v>63965</v>
      </c>
      <c r="AI42" s="99">
        <v>62208</v>
      </c>
      <c r="AJ42" s="99">
        <v>64407</v>
      </c>
      <c r="AK42" s="72"/>
      <c r="AL42" s="99">
        <v>17459</v>
      </c>
      <c r="AM42" s="99">
        <v>17825</v>
      </c>
      <c r="AN42" s="99">
        <v>18268</v>
      </c>
      <c r="AO42" s="99">
        <v>18050</v>
      </c>
      <c r="AP42" s="99">
        <v>18631</v>
      </c>
      <c r="AQ42" s="99">
        <v>19281</v>
      </c>
      <c r="AR42" s="99">
        <v>19452</v>
      </c>
      <c r="AS42" s="99">
        <v>20129</v>
      </c>
      <c r="AT42" s="99">
        <v>21003</v>
      </c>
      <c r="AU42" s="99">
        <v>21215</v>
      </c>
      <c r="AV42" s="99">
        <v>22102</v>
      </c>
      <c r="AW42" s="99">
        <v>22481</v>
      </c>
      <c r="AX42" s="99">
        <v>22451</v>
      </c>
      <c r="AY42" s="99">
        <v>23180</v>
      </c>
      <c r="AZ42" s="99">
        <v>23679</v>
      </c>
      <c r="BA42" s="99">
        <v>23946</v>
      </c>
      <c r="BB42" s="99">
        <v>24240</v>
      </c>
      <c r="BC42" s="99">
        <v>25439</v>
      </c>
      <c r="BD42" s="99">
        <v>26338</v>
      </c>
      <c r="BE42" s="99">
        <v>26502</v>
      </c>
      <c r="BF42" s="99">
        <v>27389</v>
      </c>
      <c r="BG42" s="99">
        <v>28687</v>
      </c>
      <c r="BH42" s="99">
        <v>30119</v>
      </c>
      <c r="BI42" s="99">
        <v>31195</v>
      </c>
      <c r="BJ42" s="99">
        <v>32262</v>
      </c>
      <c r="BK42" s="99">
        <v>32855</v>
      </c>
      <c r="BL42" s="99">
        <v>34308</v>
      </c>
      <c r="BM42" s="99">
        <v>35446</v>
      </c>
      <c r="BN42" s="99">
        <v>37501</v>
      </c>
      <c r="BO42" s="99">
        <v>38450</v>
      </c>
      <c r="BP42" s="99">
        <v>40091</v>
      </c>
      <c r="BQ42" s="99">
        <v>42335</v>
      </c>
      <c r="BR42" s="99">
        <v>43170</v>
      </c>
      <c r="BS42" s="99">
        <v>44139</v>
      </c>
      <c r="BT42" s="99">
        <v>45091</v>
      </c>
      <c r="BU42" s="99">
        <v>46248</v>
      </c>
      <c r="BV42" s="99">
        <v>48875</v>
      </c>
      <c r="BW42" s="99">
        <v>50725</v>
      </c>
      <c r="BX42" s="99">
        <v>51578</v>
      </c>
      <c r="BY42" s="99">
        <v>53536</v>
      </c>
      <c r="BZ42" s="99">
        <v>54194</v>
      </c>
      <c r="CA42" s="99">
        <v>56811</v>
      </c>
      <c r="CB42" s="99">
        <v>58803</v>
      </c>
      <c r="CC42" s="99">
        <v>61822</v>
      </c>
      <c r="CD42" s="99">
        <v>64142</v>
      </c>
      <c r="CE42" s="99">
        <v>63475</v>
      </c>
      <c r="CF42" s="99">
        <v>63313</v>
      </c>
      <c r="CG42" s="99">
        <v>65100</v>
      </c>
      <c r="CH42" s="99">
        <v>66804</v>
      </c>
      <c r="CI42" s="99">
        <v>69319</v>
      </c>
      <c r="CJ42" s="99">
        <v>69366</v>
      </c>
      <c r="CK42" s="99">
        <v>66361</v>
      </c>
      <c r="CL42" s="99">
        <v>63588</v>
      </c>
      <c r="CM42" s="99">
        <v>62135</v>
      </c>
      <c r="CN42" s="99">
        <v>59589</v>
      </c>
      <c r="CO42" s="99">
        <v>58655</v>
      </c>
      <c r="CP42" s="99">
        <v>54645</v>
      </c>
      <c r="CQ42" s="99">
        <v>49083</v>
      </c>
      <c r="CR42" s="99">
        <v>54533</v>
      </c>
      <c r="CS42" s="99">
        <v>52758</v>
      </c>
      <c r="CT42" s="99">
        <v>50135</v>
      </c>
      <c r="CU42" s="99">
        <v>48558</v>
      </c>
      <c r="CV42" s="99">
        <v>45439</v>
      </c>
      <c r="CW42" s="99">
        <v>40800</v>
      </c>
      <c r="CX42" s="99">
        <v>36911</v>
      </c>
      <c r="CY42" s="99">
        <v>38824</v>
      </c>
      <c r="CZ42" s="99">
        <v>40502</v>
      </c>
      <c r="DA42" s="99">
        <v>38762</v>
      </c>
      <c r="DB42" s="99">
        <v>38910</v>
      </c>
      <c r="DC42" s="99">
        <v>39538</v>
      </c>
      <c r="DD42" s="99">
        <v>39939</v>
      </c>
      <c r="DE42" s="99">
        <v>37607</v>
      </c>
      <c r="DF42" s="99">
        <v>37458</v>
      </c>
      <c r="DG42" s="99">
        <v>36142</v>
      </c>
      <c r="DH42" s="99">
        <v>35633</v>
      </c>
      <c r="DI42" s="99">
        <v>35072</v>
      </c>
      <c r="DJ42" s="99">
        <v>35293</v>
      </c>
      <c r="DK42" s="99">
        <v>34559</v>
      </c>
      <c r="DL42" s="99">
        <v>33287</v>
      </c>
      <c r="DM42" s="99">
        <v>33110</v>
      </c>
      <c r="DN42" s="99">
        <v>34207</v>
      </c>
      <c r="DO42" s="99">
        <v>33126</v>
      </c>
      <c r="DP42" s="99">
        <v>33510</v>
      </c>
      <c r="DQ42" s="99">
        <v>23958</v>
      </c>
      <c r="DR42" s="99">
        <v>22876</v>
      </c>
      <c r="DS42" s="99">
        <v>22964</v>
      </c>
      <c r="DT42" s="99">
        <v>22401</v>
      </c>
      <c r="DU42" s="99">
        <v>23225</v>
      </c>
      <c r="DV42" s="99">
        <v>22340</v>
      </c>
      <c r="DW42" s="99">
        <v>23618</v>
      </c>
      <c r="DX42" s="99">
        <v>24619</v>
      </c>
      <c r="DY42" s="99">
        <v>23793</v>
      </c>
      <c r="DZ42" s="99">
        <v>22873</v>
      </c>
      <c r="EA42" s="99">
        <v>22306</v>
      </c>
      <c r="EB42" s="99">
        <v>22374</v>
      </c>
      <c r="EC42" s="99">
        <v>22366</v>
      </c>
      <c r="ED42" s="99">
        <v>18422</v>
      </c>
      <c r="EE42" s="99">
        <v>18627</v>
      </c>
      <c r="EF42" s="99">
        <v>18835</v>
      </c>
      <c r="EG42" s="99">
        <v>19148</v>
      </c>
      <c r="EH42" s="99">
        <v>22764</v>
      </c>
      <c r="EI42" s="99">
        <v>24813</v>
      </c>
      <c r="EJ42" s="99">
        <v>26443</v>
      </c>
      <c r="EK42" s="99">
        <v>28424</v>
      </c>
      <c r="EL42" s="99">
        <v>32165</v>
      </c>
      <c r="EM42" s="99">
        <v>39402</v>
      </c>
      <c r="EN42" s="99">
        <v>42898</v>
      </c>
      <c r="EO42" s="99">
        <v>41923</v>
      </c>
      <c r="EP42" s="99">
        <v>44825</v>
      </c>
      <c r="EQ42" s="99">
        <v>46195</v>
      </c>
      <c r="ER42" s="99">
        <v>48092</v>
      </c>
      <c r="ES42" s="99">
        <v>48362</v>
      </c>
      <c r="ET42" s="99">
        <v>50810</v>
      </c>
      <c r="EU42" s="99">
        <v>51835</v>
      </c>
      <c r="EV42" s="99">
        <v>52830</v>
      </c>
      <c r="EW42" s="99">
        <v>57044</v>
      </c>
      <c r="EX42" s="99">
        <v>58944</v>
      </c>
      <c r="EY42" s="99">
        <v>60860</v>
      </c>
      <c r="EZ42" s="99">
        <v>63965</v>
      </c>
      <c r="FA42" s="99">
        <v>65237</v>
      </c>
      <c r="FB42" s="99">
        <v>62037</v>
      </c>
      <c r="FC42" s="99">
        <v>61822</v>
      </c>
      <c r="FD42" s="99">
        <v>62208</v>
      </c>
      <c r="FE42" s="99">
        <v>65678</v>
      </c>
      <c r="FF42" s="99">
        <v>69279</v>
      </c>
      <c r="FG42" s="99">
        <v>67100</v>
      </c>
      <c r="FH42" s="99">
        <v>64407</v>
      </c>
    </row>
    <row r="43" spans="1:164" ht="12" customHeight="1" x14ac:dyDescent="0.2">
      <c r="A43" s="75" t="s">
        <v>265</v>
      </c>
      <c r="B43" s="51" t="s">
        <v>243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>
        <v>90119</v>
      </c>
      <c r="W43" s="98">
        <v>93680</v>
      </c>
      <c r="X43" s="98">
        <v>113491</v>
      </c>
      <c r="Y43" s="98">
        <v>140386</v>
      </c>
      <c r="Z43" s="98">
        <v>117562</v>
      </c>
      <c r="AA43" s="98">
        <v>112596</v>
      </c>
      <c r="AB43" s="98">
        <v>109736</v>
      </c>
      <c r="AC43" s="98">
        <v>89950</v>
      </c>
      <c r="AD43" s="98">
        <v>99620</v>
      </c>
      <c r="AE43" s="98">
        <v>106168</v>
      </c>
      <c r="AF43" s="98">
        <v>118235</v>
      </c>
      <c r="AG43" s="98">
        <v>120613</v>
      </c>
      <c r="AH43" s="98">
        <v>147939</v>
      </c>
      <c r="AI43" s="98">
        <v>155594</v>
      </c>
      <c r="AJ43" s="98">
        <v>166066</v>
      </c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>
        <v>74608</v>
      </c>
      <c r="DB43" s="98">
        <v>84400</v>
      </c>
      <c r="DC43" s="98">
        <v>88900</v>
      </c>
      <c r="DD43" s="98">
        <v>90119</v>
      </c>
      <c r="DE43" s="98">
        <v>91461</v>
      </c>
      <c r="DF43" s="98">
        <v>91696</v>
      </c>
      <c r="DG43" s="98">
        <v>90952</v>
      </c>
      <c r="DH43" s="98">
        <v>93680</v>
      </c>
      <c r="DI43" s="98">
        <v>101460</v>
      </c>
      <c r="DJ43" s="98">
        <v>101613</v>
      </c>
      <c r="DK43" s="98">
        <v>107746</v>
      </c>
      <c r="DL43" s="98">
        <v>113491</v>
      </c>
      <c r="DM43" s="98">
        <v>123338</v>
      </c>
      <c r="DN43" s="98">
        <v>129929</v>
      </c>
      <c r="DO43" s="98">
        <v>134051</v>
      </c>
      <c r="DP43" s="98">
        <v>140386</v>
      </c>
      <c r="DQ43" s="98">
        <v>113532</v>
      </c>
      <c r="DR43" s="98">
        <v>112794</v>
      </c>
      <c r="DS43" s="98">
        <v>117606</v>
      </c>
      <c r="DT43" s="98">
        <v>117562</v>
      </c>
      <c r="DU43" s="98">
        <v>114606</v>
      </c>
      <c r="DV43" s="98">
        <v>112428</v>
      </c>
      <c r="DW43" s="98">
        <v>113318</v>
      </c>
      <c r="DX43" s="98">
        <v>112596</v>
      </c>
      <c r="DY43" s="98">
        <v>113789</v>
      </c>
      <c r="DZ43" s="98">
        <v>110255</v>
      </c>
      <c r="EA43" s="98">
        <v>112445</v>
      </c>
      <c r="EB43" s="98">
        <v>109736</v>
      </c>
      <c r="EC43" s="98">
        <v>115921</v>
      </c>
      <c r="ED43" s="98">
        <v>93705</v>
      </c>
      <c r="EE43" s="98">
        <v>86279</v>
      </c>
      <c r="EF43" s="98">
        <v>89950</v>
      </c>
      <c r="EG43" s="98">
        <v>94864</v>
      </c>
      <c r="EH43" s="98">
        <v>97568</v>
      </c>
      <c r="EI43" s="98">
        <v>104594</v>
      </c>
      <c r="EJ43" s="98">
        <v>99620</v>
      </c>
      <c r="EK43" s="98">
        <v>105220</v>
      </c>
      <c r="EL43" s="98">
        <v>105117</v>
      </c>
      <c r="EM43" s="98">
        <v>106377</v>
      </c>
      <c r="EN43" s="98">
        <v>106168</v>
      </c>
      <c r="EO43" s="98">
        <v>109077</v>
      </c>
      <c r="EP43" s="98">
        <v>110968</v>
      </c>
      <c r="EQ43" s="98">
        <v>113447</v>
      </c>
      <c r="ER43" s="98">
        <v>118235</v>
      </c>
      <c r="ES43" s="98">
        <v>119523</v>
      </c>
      <c r="ET43" s="98">
        <v>117330</v>
      </c>
      <c r="EU43" s="98">
        <v>117719</v>
      </c>
      <c r="EV43" s="98">
        <v>120613</v>
      </c>
      <c r="EW43" s="98">
        <v>131595</v>
      </c>
      <c r="EX43" s="98">
        <v>137024</v>
      </c>
      <c r="EY43" s="98">
        <v>143410</v>
      </c>
      <c r="EZ43" s="98">
        <v>147939</v>
      </c>
      <c r="FA43" s="98">
        <v>167486</v>
      </c>
      <c r="FB43" s="98">
        <v>155486</v>
      </c>
      <c r="FC43" s="98">
        <v>157286</v>
      </c>
      <c r="FD43" s="98">
        <v>155594</v>
      </c>
      <c r="FE43" s="98">
        <v>168774</v>
      </c>
      <c r="FF43" s="98">
        <v>173888</v>
      </c>
      <c r="FG43" s="98">
        <v>174252</v>
      </c>
      <c r="FH43" s="98">
        <v>166066</v>
      </c>
    </row>
    <row r="44" spans="1:164" ht="12" customHeight="1" x14ac:dyDescent="0.2">
      <c r="A44" s="76" t="s">
        <v>266</v>
      </c>
      <c r="B44" s="72" t="s">
        <v>237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>
        <v>47030</v>
      </c>
      <c r="W44" s="99">
        <v>52760</v>
      </c>
      <c r="X44" s="99">
        <v>58675</v>
      </c>
      <c r="Y44" s="99">
        <v>71719</v>
      </c>
      <c r="Z44" s="99">
        <v>81806</v>
      </c>
      <c r="AA44" s="99">
        <v>120526</v>
      </c>
      <c r="AB44" s="99">
        <v>103100</v>
      </c>
      <c r="AC44" s="99">
        <v>57545</v>
      </c>
      <c r="AD44" s="99">
        <v>47353</v>
      </c>
      <c r="AE44" s="99">
        <v>47188</v>
      </c>
      <c r="AF44" s="99">
        <v>62753</v>
      </c>
      <c r="AG44" s="99">
        <v>64503</v>
      </c>
      <c r="AH44" s="99">
        <v>81490</v>
      </c>
      <c r="AI44" s="99">
        <v>89622</v>
      </c>
      <c r="AJ44" s="99">
        <v>98278</v>
      </c>
      <c r="AK44" s="72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>
        <v>45674</v>
      </c>
      <c r="DB44" s="99">
        <v>43306</v>
      </c>
      <c r="DC44" s="99">
        <v>46922</v>
      </c>
      <c r="DD44" s="99">
        <v>47030</v>
      </c>
      <c r="DE44" s="99">
        <v>50128</v>
      </c>
      <c r="DF44" s="99">
        <v>53706</v>
      </c>
      <c r="DG44" s="99">
        <v>55751</v>
      </c>
      <c r="DH44" s="99">
        <v>52760</v>
      </c>
      <c r="DI44" s="99">
        <v>57709</v>
      </c>
      <c r="DJ44" s="99">
        <v>57704</v>
      </c>
      <c r="DK44" s="99">
        <v>59779</v>
      </c>
      <c r="DL44" s="99">
        <v>58675</v>
      </c>
      <c r="DM44" s="99">
        <v>60664</v>
      </c>
      <c r="DN44" s="99">
        <v>68379</v>
      </c>
      <c r="DO44" s="99">
        <v>68997</v>
      </c>
      <c r="DP44" s="99">
        <v>71719</v>
      </c>
      <c r="DQ44" s="99">
        <v>75020</v>
      </c>
      <c r="DR44" s="99">
        <v>75304</v>
      </c>
      <c r="DS44" s="99">
        <v>79777</v>
      </c>
      <c r="DT44" s="99">
        <v>81806</v>
      </c>
      <c r="DU44" s="99">
        <v>117975</v>
      </c>
      <c r="DV44" s="99">
        <v>116586</v>
      </c>
      <c r="DW44" s="99">
        <v>115685</v>
      </c>
      <c r="DX44" s="99">
        <v>120526</v>
      </c>
      <c r="DY44" s="99">
        <v>114324</v>
      </c>
      <c r="DZ44" s="99">
        <v>113368</v>
      </c>
      <c r="EA44" s="99">
        <v>117600</v>
      </c>
      <c r="EB44" s="99">
        <v>103100</v>
      </c>
      <c r="EC44" s="99">
        <v>104331</v>
      </c>
      <c r="ED44" s="99">
        <v>66076</v>
      </c>
      <c r="EE44" s="99">
        <v>58829</v>
      </c>
      <c r="EF44" s="99">
        <v>57545</v>
      </c>
      <c r="EG44" s="99">
        <v>53331</v>
      </c>
      <c r="EH44" s="99">
        <v>53260</v>
      </c>
      <c r="EI44" s="99">
        <v>50041</v>
      </c>
      <c r="EJ44" s="99">
        <v>47353</v>
      </c>
      <c r="EK44" s="99">
        <v>43727</v>
      </c>
      <c r="EL44" s="99">
        <v>42521</v>
      </c>
      <c r="EM44" s="99">
        <v>41173</v>
      </c>
      <c r="EN44" s="99">
        <v>47188</v>
      </c>
      <c r="EO44" s="99">
        <v>51050</v>
      </c>
      <c r="EP44" s="99">
        <v>56463</v>
      </c>
      <c r="EQ44" s="99">
        <v>60553</v>
      </c>
      <c r="ER44" s="99">
        <v>62753</v>
      </c>
      <c r="ES44" s="99">
        <v>63420</v>
      </c>
      <c r="ET44" s="99">
        <v>62934</v>
      </c>
      <c r="EU44" s="99">
        <v>64262</v>
      </c>
      <c r="EV44" s="99">
        <v>64503</v>
      </c>
      <c r="EW44" s="99">
        <v>68160</v>
      </c>
      <c r="EX44" s="99">
        <v>70734</v>
      </c>
      <c r="EY44" s="99">
        <v>75521</v>
      </c>
      <c r="EZ44" s="99">
        <v>81490</v>
      </c>
      <c r="FA44" s="99">
        <v>91371</v>
      </c>
      <c r="FB44" s="99">
        <v>91277</v>
      </c>
      <c r="FC44" s="99">
        <v>86248</v>
      </c>
      <c r="FD44" s="99">
        <v>89622</v>
      </c>
      <c r="FE44" s="99">
        <v>89990</v>
      </c>
      <c r="FF44" s="99">
        <v>95959</v>
      </c>
      <c r="FG44" s="99">
        <v>98717</v>
      </c>
      <c r="FH44" s="99">
        <v>98278</v>
      </c>
    </row>
    <row r="45" spans="1:164" ht="12" customHeight="1" x14ac:dyDescent="0.2">
      <c r="A45" s="50"/>
      <c r="B45" s="50"/>
      <c r="C45" s="70" t="s">
        <v>97</v>
      </c>
      <c r="D45" s="70" t="s">
        <v>97</v>
      </c>
      <c r="E45" s="70" t="s">
        <v>97</v>
      </c>
      <c r="F45" s="70" t="s">
        <v>97</v>
      </c>
      <c r="G45" s="70" t="s">
        <v>97</v>
      </c>
      <c r="H45" s="70" t="s">
        <v>97</v>
      </c>
      <c r="I45" s="70" t="s">
        <v>97</v>
      </c>
      <c r="J45" s="70" t="s">
        <v>97</v>
      </c>
      <c r="K45" s="70" t="s">
        <v>97</v>
      </c>
      <c r="L45" s="70" t="s">
        <v>97</v>
      </c>
      <c r="M45" s="70" t="s">
        <v>97</v>
      </c>
      <c r="N45" s="70" t="s">
        <v>97</v>
      </c>
      <c r="O45" s="70" t="s">
        <v>97</v>
      </c>
      <c r="P45" s="70" t="s">
        <v>97</v>
      </c>
      <c r="Q45" s="70" t="s">
        <v>97</v>
      </c>
      <c r="R45" s="70" t="s">
        <v>97</v>
      </c>
      <c r="S45" s="70" t="s">
        <v>97</v>
      </c>
      <c r="T45" s="70" t="s">
        <v>97</v>
      </c>
      <c r="U45" s="70" t="s">
        <v>97</v>
      </c>
      <c r="V45" s="70" t="s">
        <v>97</v>
      </c>
      <c r="W45" s="70" t="s">
        <v>97</v>
      </c>
      <c r="X45" s="70" t="s">
        <v>97</v>
      </c>
      <c r="Y45" s="70" t="s">
        <v>97</v>
      </c>
      <c r="Z45" s="70" t="s">
        <v>97</v>
      </c>
      <c r="AA45" s="70" t="s">
        <v>97</v>
      </c>
      <c r="AB45" s="70" t="s">
        <v>97</v>
      </c>
      <c r="AC45" s="70" t="s">
        <v>97</v>
      </c>
      <c r="AD45" s="70" t="s">
        <v>97</v>
      </c>
      <c r="AE45" s="70" t="s">
        <v>97</v>
      </c>
      <c r="AF45" s="70" t="s">
        <v>97</v>
      </c>
      <c r="AG45" s="70" t="s">
        <v>97</v>
      </c>
      <c r="AH45" s="70" t="s">
        <v>97</v>
      </c>
      <c r="AI45" s="70" t="s">
        <v>97</v>
      </c>
      <c r="AJ45" s="70" t="s">
        <v>97</v>
      </c>
      <c r="AL45" s="70" t="s">
        <v>97</v>
      </c>
      <c r="AM45" s="70" t="s">
        <v>97</v>
      </c>
      <c r="AN45" s="70" t="s">
        <v>97</v>
      </c>
      <c r="AO45" s="70" t="s">
        <v>97</v>
      </c>
      <c r="AP45" s="70" t="s">
        <v>97</v>
      </c>
      <c r="AQ45" s="70" t="s">
        <v>97</v>
      </c>
      <c r="AR45" s="70" t="s">
        <v>97</v>
      </c>
      <c r="AS45" s="70" t="s">
        <v>97</v>
      </c>
      <c r="AT45" s="70" t="s">
        <v>97</v>
      </c>
      <c r="AU45" s="70" t="s">
        <v>97</v>
      </c>
      <c r="AV45" s="70" t="s">
        <v>97</v>
      </c>
      <c r="AW45" s="70" t="s">
        <v>97</v>
      </c>
      <c r="AX45" s="70" t="s">
        <v>97</v>
      </c>
      <c r="AY45" s="70" t="s">
        <v>97</v>
      </c>
      <c r="AZ45" s="70" t="s">
        <v>97</v>
      </c>
      <c r="BA45" s="70" t="s">
        <v>97</v>
      </c>
      <c r="BB45" s="70" t="s">
        <v>97</v>
      </c>
      <c r="BC45" s="70" t="s">
        <v>97</v>
      </c>
      <c r="BD45" s="70" t="s">
        <v>97</v>
      </c>
      <c r="BE45" s="70" t="s">
        <v>97</v>
      </c>
      <c r="BF45" s="70" t="s">
        <v>97</v>
      </c>
      <c r="BG45" s="70" t="s">
        <v>97</v>
      </c>
      <c r="BH45" s="70" t="s">
        <v>97</v>
      </c>
      <c r="BI45" s="70" t="s">
        <v>97</v>
      </c>
      <c r="BJ45" s="70" t="s">
        <v>97</v>
      </c>
      <c r="BK45" s="70" t="s">
        <v>97</v>
      </c>
      <c r="BL45" s="70" t="s">
        <v>97</v>
      </c>
      <c r="BM45" s="70" t="s">
        <v>97</v>
      </c>
      <c r="BN45" s="70" t="s">
        <v>97</v>
      </c>
      <c r="BO45" s="70" t="s">
        <v>97</v>
      </c>
      <c r="BP45" s="70" t="s">
        <v>97</v>
      </c>
      <c r="BQ45" s="70" t="s">
        <v>97</v>
      </c>
      <c r="BR45" s="70" t="s">
        <v>97</v>
      </c>
      <c r="BS45" s="70" t="s">
        <v>97</v>
      </c>
      <c r="BT45" s="70" t="s">
        <v>97</v>
      </c>
      <c r="BU45" s="70" t="s">
        <v>97</v>
      </c>
      <c r="BV45" s="70" t="s">
        <v>97</v>
      </c>
      <c r="BW45" s="70" t="s">
        <v>97</v>
      </c>
      <c r="BX45" s="70" t="s">
        <v>97</v>
      </c>
      <c r="BY45" s="70" t="s">
        <v>97</v>
      </c>
      <c r="BZ45" s="70" t="s">
        <v>97</v>
      </c>
      <c r="CA45" s="70" t="s">
        <v>97</v>
      </c>
      <c r="CB45" s="70" t="s">
        <v>97</v>
      </c>
      <c r="CC45" s="70" t="s">
        <v>97</v>
      </c>
      <c r="CD45" s="70" t="s">
        <v>97</v>
      </c>
      <c r="CE45" s="70" t="s">
        <v>97</v>
      </c>
      <c r="CF45" s="70" t="s">
        <v>97</v>
      </c>
      <c r="CG45" s="70" t="s">
        <v>97</v>
      </c>
      <c r="CH45" s="70" t="s">
        <v>97</v>
      </c>
      <c r="CI45" s="70" t="s">
        <v>97</v>
      </c>
      <c r="CJ45" s="70" t="s">
        <v>97</v>
      </c>
      <c r="CK45" s="70" t="s">
        <v>97</v>
      </c>
      <c r="CL45" s="70" t="s">
        <v>97</v>
      </c>
      <c r="CM45" s="70" t="s">
        <v>97</v>
      </c>
      <c r="CN45" s="70" t="s">
        <v>97</v>
      </c>
      <c r="CO45" s="70" t="s">
        <v>97</v>
      </c>
      <c r="CP45" s="70" t="s">
        <v>97</v>
      </c>
      <c r="CQ45" s="70" t="s">
        <v>97</v>
      </c>
      <c r="CR45" s="70" t="s">
        <v>97</v>
      </c>
      <c r="CS45" s="70" t="s">
        <v>97</v>
      </c>
      <c r="CT45" s="70" t="s">
        <v>97</v>
      </c>
      <c r="CU45" s="70" t="s">
        <v>97</v>
      </c>
      <c r="CV45" s="70" t="s">
        <v>97</v>
      </c>
      <c r="CW45" s="70" t="s">
        <v>97</v>
      </c>
      <c r="CX45" s="70" t="s">
        <v>97</v>
      </c>
      <c r="CY45" s="70" t="s">
        <v>97</v>
      </c>
      <c r="CZ45" s="70" t="s">
        <v>97</v>
      </c>
      <c r="DA45" s="70" t="s">
        <v>97</v>
      </c>
      <c r="DB45" s="70" t="s">
        <v>97</v>
      </c>
      <c r="DC45" s="70" t="s">
        <v>97</v>
      </c>
      <c r="DD45" s="70" t="s">
        <v>97</v>
      </c>
      <c r="DE45" s="70" t="s">
        <v>97</v>
      </c>
      <c r="DF45" s="70" t="s">
        <v>97</v>
      </c>
      <c r="DG45" s="70" t="s">
        <v>97</v>
      </c>
      <c r="DH45" s="70" t="s">
        <v>97</v>
      </c>
      <c r="DI45" s="70" t="s">
        <v>97</v>
      </c>
      <c r="DJ45" s="70" t="s">
        <v>97</v>
      </c>
      <c r="DK45" s="70" t="s">
        <v>97</v>
      </c>
      <c r="DL45" s="70" t="s">
        <v>97</v>
      </c>
      <c r="DM45" s="70" t="s">
        <v>97</v>
      </c>
      <c r="DN45" s="70" t="s">
        <v>97</v>
      </c>
      <c r="DO45" s="70" t="s">
        <v>97</v>
      </c>
      <c r="DP45" s="70" t="s">
        <v>97</v>
      </c>
      <c r="DQ45" s="70" t="s">
        <v>97</v>
      </c>
      <c r="DR45" s="70" t="s">
        <v>97</v>
      </c>
      <c r="DS45" s="70" t="s">
        <v>97</v>
      </c>
      <c r="DT45" s="70" t="s">
        <v>97</v>
      </c>
      <c r="DU45" s="70" t="s">
        <v>97</v>
      </c>
      <c r="DV45" s="70" t="s">
        <v>97</v>
      </c>
      <c r="DW45" s="70" t="s">
        <v>97</v>
      </c>
      <c r="DX45" s="70" t="s">
        <v>97</v>
      </c>
      <c r="DY45" s="70" t="s">
        <v>97</v>
      </c>
      <c r="DZ45" s="70" t="s">
        <v>97</v>
      </c>
      <c r="EA45" s="70" t="s">
        <v>97</v>
      </c>
      <c r="EB45" s="70" t="s">
        <v>97</v>
      </c>
      <c r="EC45" s="70" t="s">
        <v>97</v>
      </c>
      <c r="ED45" s="70" t="s">
        <v>97</v>
      </c>
      <c r="EE45" s="70" t="s">
        <v>97</v>
      </c>
      <c r="EF45" s="70" t="s">
        <v>97</v>
      </c>
      <c r="EG45" s="70" t="s">
        <v>97</v>
      </c>
      <c r="EH45" s="70" t="s">
        <v>97</v>
      </c>
      <c r="EI45" s="70" t="s">
        <v>97</v>
      </c>
      <c r="EJ45" s="70" t="s">
        <v>97</v>
      </c>
      <c r="EK45" s="70" t="s">
        <v>97</v>
      </c>
      <c r="EL45" s="70" t="s">
        <v>97</v>
      </c>
      <c r="EM45" s="70" t="s">
        <v>97</v>
      </c>
      <c r="EN45" s="70" t="s">
        <v>97</v>
      </c>
      <c r="EO45" s="70" t="s">
        <v>97</v>
      </c>
      <c r="EP45" s="70" t="s">
        <v>97</v>
      </c>
      <c r="EQ45" s="70" t="s">
        <v>97</v>
      </c>
      <c r="ER45" s="70" t="s">
        <v>97</v>
      </c>
      <c r="ES45" s="70" t="s">
        <v>97</v>
      </c>
      <c r="ET45" s="70" t="s">
        <v>97</v>
      </c>
      <c r="EU45" s="70" t="s">
        <v>97</v>
      </c>
      <c r="EV45" s="70" t="s">
        <v>97</v>
      </c>
      <c r="EW45" s="70" t="s">
        <v>97</v>
      </c>
      <c r="EX45" s="70" t="s">
        <v>97</v>
      </c>
      <c r="EY45" s="70" t="s">
        <v>97</v>
      </c>
      <c r="EZ45" s="70" t="s">
        <v>97</v>
      </c>
      <c r="FA45" s="70" t="s">
        <v>97</v>
      </c>
      <c r="FB45" s="70" t="s">
        <v>97</v>
      </c>
      <c r="FC45" s="70" t="s">
        <v>97</v>
      </c>
      <c r="FD45" s="70" t="s">
        <v>97</v>
      </c>
      <c r="FE45" s="70" t="s">
        <v>97</v>
      </c>
      <c r="FF45" s="70" t="s">
        <v>97</v>
      </c>
      <c r="FG45" s="70" t="s">
        <v>97</v>
      </c>
      <c r="FH45" s="70" t="s">
        <v>97</v>
      </c>
    </row>
    <row r="46" spans="1:164" ht="12" customHeight="1" x14ac:dyDescent="0.2">
      <c r="A46" s="76">
        <v>3</v>
      </c>
      <c r="B46" s="72" t="s">
        <v>267</v>
      </c>
      <c r="C46" s="99">
        <v>23173</v>
      </c>
      <c r="D46" s="99">
        <v>25987</v>
      </c>
      <c r="E46" s="99">
        <v>29077</v>
      </c>
      <c r="F46" s="99">
        <v>28979</v>
      </c>
      <c r="G46" s="99">
        <v>29934</v>
      </c>
      <c r="H46" s="99">
        <v>33053</v>
      </c>
      <c r="I46" s="99">
        <v>38527</v>
      </c>
      <c r="J46" s="99">
        <v>45131</v>
      </c>
      <c r="K46" s="99">
        <v>52171</v>
      </c>
      <c r="L46" s="99">
        <v>58797</v>
      </c>
      <c r="M46" s="99">
        <v>66598</v>
      </c>
      <c r="N46" s="99">
        <v>82047</v>
      </c>
      <c r="O46" s="99">
        <v>98785</v>
      </c>
      <c r="P46" s="99">
        <v>115222</v>
      </c>
      <c r="Q46" s="99">
        <v>116932</v>
      </c>
      <c r="R46" s="99">
        <v>128135</v>
      </c>
      <c r="S46" s="99">
        <v>152992</v>
      </c>
      <c r="T46" s="99">
        <v>152553</v>
      </c>
      <c r="U46" s="99">
        <v>159146</v>
      </c>
      <c r="V46" s="99">
        <v>177190</v>
      </c>
      <c r="W46" s="99">
        <v>182283</v>
      </c>
      <c r="X46" s="99">
        <v>205749</v>
      </c>
      <c r="Y46" s="99">
        <v>246241</v>
      </c>
      <c r="Z46" s="99">
        <v>223690</v>
      </c>
      <c r="AA46" s="99">
        <v>265895</v>
      </c>
      <c r="AB46" s="99">
        <v>244716</v>
      </c>
      <c r="AC46" s="99">
        <v>173533</v>
      </c>
      <c r="AD46" s="99">
        <v>175990</v>
      </c>
      <c r="AE46" s="99">
        <v>199741</v>
      </c>
      <c r="AF46" s="99">
        <v>232907</v>
      </c>
      <c r="AG46" s="99">
        <v>240163</v>
      </c>
      <c r="AH46" s="99">
        <v>295788</v>
      </c>
      <c r="AI46" s="99">
        <v>310641</v>
      </c>
      <c r="AJ46" s="99">
        <v>332175</v>
      </c>
      <c r="AK46" s="72"/>
      <c r="AL46" s="99">
        <v>21085</v>
      </c>
      <c r="AM46" s="99">
        <v>21768</v>
      </c>
      <c r="AN46" s="99">
        <v>22847</v>
      </c>
      <c r="AO46" s="99">
        <v>23173</v>
      </c>
      <c r="AP46" s="99">
        <v>23955</v>
      </c>
      <c r="AQ46" s="99">
        <v>24856</v>
      </c>
      <c r="AR46" s="99">
        <v>25328</v>
      </c>
      <c r="AS46" s="99">
        <v>25987</v>
      </c>
      <c r="AT46" s="99">
        <v>26939</v>
      </c>
      <c r="AU46" s="99">
        <v>27345</v>
      </c>
      <c r="AV46" s="99">
        <v>28349</v>
      </c>
      <c r="AW46" s="99">
        <v>29077</v>
      </c>
      <c r="AX46" s="99">
        <v>28979</v>
      </c>
      <c r="AY46" s="99">
        <v>29608</v>
      </c>
      <c r="AZ46" s="99">
        <v>29524</v>
      </c>
      <c r="BA46" s="99">
        <v>29920</v>
      </c>
      <c r="BB46" s="99">
        <v>29934</v>
      </c>
      <c r="BC46" s="99">
        <v>30642</v>
      </c>
      <c r="BD46" s="99">
        <v>31593</v>
      </c>
      <c r="BE46" s="99">
        <v>32261</v>
      </c>
      <c r="BF46" s="99">
        <v>33053</v>
      </c>
      <c r="BG46" s="99">
        <v>34207</v>
      </c>
      <c r="BH46" s="99">
        <v>36060</v>
      </c>
      <c r="BI46" s="99">
        <v>36912</v>
      </c>
      <c r="BJ46" s="99">
        <v>38527</v>
      </c>
      <c r="BK46" s="99">
        <v>39957</v>
      </c>
      <c r="BL46" s="99">
        <v>41887</v>
      </c>
      <c r="BM46" s="99">
        <v>43083</v>
      </c>
      <c r="BN46" s="99">
        <v>45131</v>
      </c>
      <c r="BO46" s="99">
        <v>46686</v>
      </c>
      <c r="BP46" s="99">
        <v>48547</v>
      </c>
      <c r="BQ46" s="99">
        <v>51001</v>
      </c>
      <c r="BR46" s="99">
        <v>52171</v>
      </c>
      <c r="BS46" s="99">
        <v>53788</v>
      </c>
      <c r="BT46" s="99">
        <v>55448</v>
      </c>
      <c r="BU46" s="99">
        <v>56910</v>
      </c>
      <c r="BV46" s="99">
        <v>58797</v>
      </c>
      <c r="BW46" s="99">
        <v>59974</v>
      </c>
      <c r="BX46" s="99">
        <v>62539</v>
      </c>
      <c r="BY46" s="99">
        <v>64958</v>
      </c>
      <c r="BZ46" s="99">
        <v>66598</v>
      </c>
      <c r="CA46" s="99">
        <v>69244</v>
      </c>
      <c r="CB46" s="99">
        <v>72841</v>
      </c>
      <c r="CC46" s="99">
        <v>77285</v>
      </c>
      <c r="CD46" s="99">
        <v>82047</v>
      </c>
      <c r="CE46" s="99">
        <v>86064</v>
      </c>
      <c r="CF46" s="99">
        <v>90464</v>
      </c>
      <c r="CG46" s="99">
        <v>95526</v>
      </c>
      <c r="CH46" s="99">
        <v>98785</v>
      </c>
      <c r="CI46" s="99">
        <v>106649</v>
      </c>
      <c r="CJ46" s="99">
        <v>111915</v>
      </c>
      <c r="CK46" s="99">
        <v>113551</v>
      </c>
      <c r="CL46" s="99">
        <v>115222</v>
      </c>
      <c r="CM46" s="99">
        <v>116932</v>
      </c>
      <c r="CN46" s="99">
        <v>123408</v>
      </c>
      <c r="CO46" s="99">
        <v>125938</v>
      </c>
      <c r="CP46" s="99">
        <v>128094</v>
      </c>
      <c r="CQ46" s="99">
        <v>128135</v>
      </c>
      <c r="CR46" s="99">
        <v>144076</v>
      </c>
      <c r="CS46" s="99">
        <v>148546</v>
      </c>
      <c r="CT46" s="99">
        <v>148953</v>
      </c>
      <c r="CU46" s="99">
        <v>152992</v>
      </c>
      <c r="CV46" s="99">
        <v>154892</v>
      </c>
      <c r="CW46" s="99">
        <v>152967</v>
      </c>
      <c r="CX46" s="99">
        <v>147397</v>
      </c>
      <c r="CY46" s="99">
        <v>152553</v>
      </c>
      <c r="CZ46" s="99">
        <v>159146</v>
      </c>
      <c r="DA46" s="99">
        <v>159046</v>
      </c>
      <c r="DB46" s="99">
        <v>166619</v>
      </c>
      <c r="DC46" s="99">
        <v>175491</v>
      </c>
      <c r="DD46" s="99">
        <v>177190</v>
      </c>
      <c r="DE46" s="99">
        <v>179296</v>
      </c>
      <c r="DF46" s="99">
        <v>182860</v>
      </c>
      <c r="DG46" s="99">
        <v>182845</v>
      </c>
      <c r="DH46" s="99">
        <v>182283</v>
      </c>
      <c r="DI46" s="99">
        <v>194454</v>
      </c>
      <c r="DJ46" s="99">
        <v>194940</v>
      </c>
      <c r="DK46" s="99">
        <v>202420</v>
      </c>
      <c r="DL46" s="99">
        <v>205749</v>
      </c>
      <c r="DM46" s="99">
        <v>217241</v>
      </c>
      <c r="DN46" s="99">
        <v>232635</v>
      </c>
      <c r="DO46" s="99">
        <v>236823</v>
      </c>
      <c r="DP46" s="99">
        <v>246241</v>
      </c>
      <c r="DQ46" s="99">
        <v>214903</v>
      </c>
      <c r="DR46" s="99">
        <v>213372</v>
      </c>
      <c r="DS46" s="99">
        <v>223028</v>
      </c>
      <c r="DT46" s="99">
        <v>223690</v>
      </c>
      <c r="DU46" s="99">
        <v>257753</v>
      </c>
      <c r="DV46" s="99">
        <v>252759</v>
      </c>
      <c r="DW46" s="99">
        <v>253996</v>
      </c>
      <c r="DX46" s="99">
        <v>265895</v>
      </c>
      <c r="DY46" s="99">
        <v>259579</v>
      </c>
      <c r="DZ46" s="99">
        <v>256544</v>
      </c>
      <c r="EA46" s="99">
        <v>260367</v>
      </c>
      <c r="EB46" s="99">
        <v>244716</v>
      </c>
      <c r="EC46" s="99">
        <v>259130</v>
      </c>
      <c r="ED46" s="99">
        <v>191638</v>
      </c>
      <c r="EE46" s="99">
        <v>175652</v>
      </c>
      <c r="EF46" s="99">
        <v>173533</v>
      </c>
      <c r="EG46" s="99">
        <v>171867</v>
      </c>
      <c r="EH46" s="99">
        <v>177823</v>
      </c>
      <c r="EI46" s="99">
        <v>183548</v>
      </c>
      <c r="EJ46" s="99">
        <v>175990</v>
      </c>
      <c r="EK46" s="99">
        <v>180013</v>
      </c>
      <c r="EL46" s="99">
        <v>182278</v>
      </c>
      <c r="EM46" s="99">
        <v>189877</v>
      </c>
      <c r="EN46" s="99">
        <v>199741</v>
      </c>
      <c r="EO46" s="99">
        <v>204379</v>
      </c>
      <c r="EP46" s="99">
        <v>214643</v>
      </c>
      <c r="EQ46" s="99">
        <v>223380</v>
      </c>
      <c r="ER46" s="99">
        <v>232907</v>
      </c>
      <c r="ES46" s="99">
        <v>234061</v>
      </c>
      <c r="ET46" s="99">
        <v>232971</v>
      </c>
      <c r="EU46" s="99">
        <v>235901</v>
      </c>
      <c r="EV46" s="99">
        <v>240163</v>
      </c>
      <c r="EW46" s="99">
        <v>258859</v>
      </c>
      <c r="EX46" s="99">
        <v>268506</v>
      </c>
      <c r="EY46" s="99">
        <v>281614</v>
      </c>
      <c r="EZ46" s="99">
        <v>295788</v>
      </c>
      <c r="FA46" s="99">
        <v>326525</v>
      </c>
      <c r="FB46" s="99">
        <v>311343</v>
      </c>
      <c r="FC46" s="99">
        <v>308796</v>
      </c>
      <c r="FD46" s="99">
        <v>310641</v>
      </c>
      <c r="FE46" s="99">
        <v>328378</v>
      </c>
      <c r="FF46" s="99">
        <v>344123</v>
      </c>
      <c r="FG46" s="99">
        <v>344252</v>
      </c>
      <c r="FH46" s="99">
        <v>332175</v>
      </c>
    </row>
    <row r="47" spans="1:164" ht="12" customHeight="1" x14ac:dyDescent="0.2">
      <c r="A47" s="75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</row>
    <row r="48" spans="1:164" ht="12" customHeight="1" x14ac:dyDescent="0.2">
      <c r="A48" s="76"/>
      <c r="B48" s="72" t="s">
        <v>268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72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</row>
    <row r="49" spans="1:164" ht="12" customHeight="1" x14ac:dyDescent="0.2">
      <c r="A49" s="75" t="s">
        <v>114</v>
      </c>
      <c r="B49" s="51" t="s">
        <v>241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>
        <v>3737</v>
      </c>
      <c r="W49" s="98">
        <v>5433</v>
      </c>
      <c r="X49" s="98">
        <v>5955</v>
      </c>
      <c r="Y49" s="98">
        <v>5770</v>
      </c>
      <c r="Z49" s="98">
        <v>1501</v>
      </c>
      <c r="AA49" s="98">
        <v>2842</v>
      </c>
      <c r="AB49" s="98">
        <v>10580</v>
      </c>
      <c r="AC49" s="98">
        <v>7729</v>
      </c>
      <c r="AD49" s="98">
        <v>8845</v>
      </c>
      <c r="AE49" s="98">
        <v>37544</v>
      </c>
      <c r="AF49" s="98">
        <v>48143</v>
      </c>
      <c r="AG49" s="98">
        <v>31726</v>
      </c>
      <c r="AH49" s="98">
        <v>70170</v>
      </c>
      <c r="AI49" s="98">
        <v>55070</v>
      </c>
      <c r="AJ49" s="98">
        <v>60187</v>
      </c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>
        <v>3045</v>
      </c>
      <c r="DB49" s="98">
        <v>2701</v>
      </c>
      <c r="DC49" s="98">
        <v>4014</v>
      </c>
      <c r="DD49" s="98">
        <v>3737</v>
      </c>
      <c r="DE49" s="98">
        <v>2353</v>
      </c>
      <c r="DF49" s="98">
        <v>4119</v>
      </c>
      <c r="DG49" s="98">
        <v>2788</v>
      </c>
      <c r="DH49" s="98">
        <v>5433</v>
      </c>
      <c r="DI49" s="98">
        <v>4079</v>
      </c>
      <c r="DJ49" s="98">
        <v>2243</v>
      </c>
      <c r="DK49" s="98">
        <v>2701</v>
      </c>
      <c r="DL49" s="98">
        <v>5955</v>
      </c>
      <c r="DM49" s="98">
        <v>4057</v>
      </c>
      <c r="DN49" s="98">
        <v>3644</v>
      </c>
      <c r="DO49" s="98">
        <v>6449</v>
      </c>
      <c r="DP49" s="98">
        <v>5770</v>
      </c>
      <c r="DQ49" s="98">
        <v>1185</v>
      </c>
      <c r="DR49" s="98">
        <v>1687</v>
      </c>
      <c r="DS49" s="98">
        <v>1437</v>
      </c>
      <c r="DT49" s="98">
        <v>1501</v>
      </c>
      <c r="DU49" s="98">
        <v>1761</v>
      </c>
      <c r="DV49" s="98">
        <v>2226</v>
      </c>
      <c r="DW49" s="98">
        <v>4043</v>
      </c>
      <c r="DX49" s="98">
        <v>2842</v>
      </c>
      <c r="DY49" s="98">
        <v>3288</v>
      </c>
      <c r="DZ49" s="98">
        <v>2319</v>
      </c>
      <c r="EA49" s="98">
        <v>2580</v>
      </c>
      <c r="EB49" s="98">
        <v>10580</v>
      </c>
      <c r="EC49" s="98">
        <v>8927</v>
      </c>
      <c r="ED49" s="98">
        <v>6149</v>
      </c>
      <c r="EE49" s="98">
        <v>6219</v>
      </c>
      <c r="EF49" s="98">
        <v>7729</v>
      </c>
      <c r="EG49" s="98">
        <v>9630</v>
      </c>
      <c r="EH49" s="98">
        <v>13219</v>
      </c>
      <c r="EI49" s="98">
        <v>21255</v>
      </c>
      <c r="EJ49" s="98">
        <v>8845</v>
      </c>
      <c r="EK49" s="98">
        <v>8991</v>
      </c>
      <c r="EL49" s="98">
        <v>7406</v>
      </c>
      <c r="EM49" s="98">
        <v>33664</v>
      </c>
      <c r="EN49" s="98">
        <v>37544</v>
      </c>
      <c r="EO49" s="98">
        <v>38336</v>
      </c>
      <c r="EP49" s="98">
        <v>47321</v>
      </c>
      <c r="EQ49" s="98">
        <v>46865</v>
      </c>
      <c r="ER49" s="98">
        <v>48143</v>
      </c>
      <c r="ES49" s="98">
        <v>44564</v>
      </c>
      <c r="ET49" s="98">
        <v>37385</v>
      </c>
      <c r="EU49" s="98">
        <v>35208</v>
      </c>
      <c r="EV49" s="98">
        <v>31726</v>
      </c>
      <c r="EW49" s="98">
        <v>37847</v>
      </c>
      <c r="EX49" s="98">
        <v>52379</v>
      </c>
      <c r="EY49" s="98">
        <v>55366</v>
      </c>
      <c r="EZ49" s="98">
        <v>70170</v>
      </c>
      <c r="FA49" s="98">
        <v>89640</v>
      </c>
      <c r="FB49" s="98">
        <v>54395</v>
      </c>
      <c r="FC49" s="98">
        <v>55934</v>
      </c>
      <c r="FD49" s="98">
        <v>55070</v>
      </c>
      <c r="FE49" s="98">
        <v>80104</v>
      </c>
      <c r="FF49" s="98">
        <v>79693</v>
      </c>
      <c r="FG49" s="98">
        <v>81641</v>
      </c>
      <c r="FH49" s="98">
        <v>60187</v>
      </c>
    </row>
    <row r="50" spans="1:164" ht="12" customHeight="1" x14ac:dyDescent="0.2">
      <c r="A50" s="76" t="s">
        <v>116</v>
      </c>
      <c r="B50" s="72" t="s">
        <v>243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>
        <v>120</v>
      </c>
      <c r="W50" s="99">
        <v>1693</v>
      </c>
      <c r="X50" s="99">
        <v>1940</v>
      </c>
      <c r="Y50" s="99">
        <v>999</v>
      </c>
      <c r="Z50" s="99">
        <v>1087</v>
      </c>
      <c r="AA50" s="99">
        <v>1060</v>
      </c>
      <c r="AB50" s="99">
        <v>4541</v>
      </c>
      <c r="AC50" s="99">
        <v>2410</v>
      </c>
      <c r="AD50" s="99">
        <v>2083</v>
      </c>
      <c r="AE50" s="99">
        <v>3924</v>
      </c>
      <c r="AF50" s="99">
        <v>4232</v>
      </c>
      <c r="AG50" s="99">
        <v>1180</v>
      </c>
      <c r="AH50" s="99">
        <v>5462</v>
      </c>
      <c r="AI50" s="99">
        <v>3428</v>
      </c>
      <c r="AJ50" s="99">
        <v>4611</v>
      </c>
      <c r="AK50" s="72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>
        <v>-116</v>
      </c>
      <c r="DB50" s="99">
        <v>570</v>
      </c>
      <c r="DC50" s="99">
        <v>198</v>
      </c>
      <c r="DD50" s="99">
        <v>120</v>
      </c>
      <c r="DE50" s="99">
        <v>349</v>
      </c>
      <c r="DF50" s="99">
        <v>594</v>
      </c>
      <c r="DG50" s="99">
        <v>973</v>
      </c>
      <c r="DH50" s="99">
        <v>1693</v>
      </c>
      <c r="DI50" s="99">
        <v>2009</v>
      </c>
      <c r="DJ50" s="99">
        <v>1401</v>
      </c>
      <c r="DK50" s="99">
        <v>1394</v>
      </c>
      <c r="DL50" s="99">
        <v>1940</v>
      </c>
      <c r="DM50" s="99">
        <v>1179</v>
      </c>
      <c r="DN50" s="99">
        <v>982</v>
      </c>
      <c r="DO50" s="99">
        <v>1218</v>
      </c>
      <c r="DP50" s="99">
        <v>999</v>
      </c>
      <c r="DQ50" s="99">
        <v>603</v>
      </c>
      <c r="DR50" s="99">
        <v>1021</v>
      </c>
      <c r="DS50" s="99">
        <v>932</v>
      </c>
      <c r="DT50" s="99">
        <v>1087</v>
      </c>
      <c r="DU50" s="99">
        <v>1083</v>
      </c>
      <c r="DV50" s="99">
        <v>1092</v>
      </c>
      <c r="DW50" s="99">
        <v>1423</v>
      </c>
      <c r="DX50" s="99">
        <v>1060</v>
      </c>
      <c r="DY50" s="99">
        <v>2139</v>
      </c>
      <c r="DZ50" s="99">
        <v>1453</v>
      </c>
      <c r="EA50" s="99">
        <v>1074</v>
      </c>
      <c r="EB50" s="99">
        <v>4541</v>
      </c>
      <c r="EC50" s="99">
        <v>3492</v>
      </c>
      <c r="ED50" s="99">
        <v>2079</v>
      </c>
      <c r="EE50" s="99">
        <v>2311</v>
      </c>
      <c r="EF50" s="99">
        <v>2410</v>
      </c>
      <c r="EG50" s="99">
        <v>2844</v>
      </c>
      <c r="EH50" s="99">
        <v>3350</v>
      </c>
      <c r="EI50" s="99">
        <v>4470</v>
      </c>
      <c r="EJ50" s="99">
        <v>2083</v>
      </c>
      <c r="EK50" s="99">
        <v>1351</v>
      </c>
      <c r="EL50" s="99">
        <v>1259</v>
      </c>
      <c r="EM50" s="99">
        <v>4381</v>
      </c>
      <c r="EN50" s="99">
        <v>3924</v>
      </c>
      <c r="EO50" s="99">
        <v>3513</v>
      </c>
      <c r="EP50" s="99">
        <v>4095</v>
      </c>
      <c r="EQ50" s="99">
        <v>4040</v>
      </c>
      <c r="ER50" s="99">
        <v>4232</v>
      </c>
      <c r="ES50" s="99">
        <v>2202</v>
      </c>
      <c r="ET50" s="99">
        <v>1303</v>
      </c>
      <c r="EU50" s="99">
        <v>1231</v>
      </c>
      <c r="EV50" s="99">
        <v>1180</v>
      </c>
      <c r="EW50" s="99">
        <v>1658</v>
      </c>
      <c r="EX50" s="99">
        <v>2404</v>
      </c>
      <c r="EY50" s="99">
        <v>3316</v>
      </c>
      <c r="EZ50" s="99">
        <v>5462</v>
      </c>
      <c r="FA50" s="99">
        <v>7723</v>
      </c>
      <c r="FB50" s="99">
        <v>3314</v>
      </c>
      <c r="FC50" s="99">
        <v>3878</v>
      </c>
      <c r="FD50" s="99">
        <v>3428</v>
      </c>
      <c r="FE50" s="99">
        <v>5965</v>
      </c>
      <c r="FF50" s="99">
        <v>6543</v>
      </c>
      <c r="FG50" s="99">
        <v>7455</v>
      </c>
      <c r="FH50" s="99">
        <v>4611</v>
      </c>
    </row>
    <row r="51" spans="1:164" ht="12" customHeight="1" x14ac:dyDescent="0.2">
      <c r="A51" s="75" t="s">
        <v>118</v>
      </c>
      <c r="B51" s="51" t="s">
        <v>237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>
        <v>3001</v>
      </c>
      <c r="W51" s="98">
        <v>2555</v>
      </c>
      <c r="X51" s="98">
        <v>3280</v>
      </c>
      <c r="Y51" s="98">
        <v>1502</v>
      </c>
      <c r="Z51" s="98">
        <v>7114</v>
      </c>
      <c r="AA51" s="98">
        <v>10900</v>
      </c>
      <c r="AB51" s="98">
        <v>35815</v>
      </c>
      <c r="AC51" s="98">
        <v>18767</v>
      </c>
      <c r="AD51" s="98">
        <v>18660</v>
      </c>
      <c r="AE51" s="98">
        <v>27152</v>
      </c>
      <c r="AF51" s="98">
        <v>23629</v>
      </c>
      <c r="AG51" s="98">
        <v>10948</v>
      </c>
      <c r="AH51" s="98">
        <v>30285</v>
      </c>
      <c r="AI51" s="98">
        <v>16484</v>
      </c>
      <c r="AJ51" s="98">
        <v>17821</v>
      </c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>
        <v>560</v>
      </c>
      <c r="DB51" s="98">
        <v>2617</v>
      </c>
      <c r="DC51" s="98">
        <v>179</v>
      </c>
      <c r="DD51" s="98">
        <v>3001</v>
      </c>
      <c r="DE51" s="98">
        <v>1562</v>
      </c>
      <c r="DF51" s="98">
        <v>1185</v>
      </c>
      <c r="DG51" s="98">
        <v>1502</v>
      </c>
      <c r="DH51" s="98">
        <v>2555</v>
      </c>
      <c r="DI51" s="98">
        <v>2742</v>
      </c>
      <c r="DJ51" s="98">
        <v>1917</v>
      </c>
      <c r="DK51" s="98">
        <v>1238</v>
      </c>
      <c r="DL51" s="98">
        <v>3280</v>
      </c>
      <c r="DM51" s="98">
        <v>1975</v>
      </c>
      <c r="DN51" s="98">
        <v>1165</v>
      </c>
      <c r="DO51" s="98">
        <v>1387</v>
      </c>
      <c r="DP51" s="98">
        <v>1502</v>
      </c>
      <c r="DQ51" s="98">
        <v>5067</v>
      </c>
      <c r="DR51" s="98">
        <v>5911</v>
      </c>
      <c r="DS51" s="98">
        <v>5111</v>
      </c>
      <c r="DT51" s="98">
        <v>7114</v>
      </c>
      <c r="DU51" s="98">
        <v>6995</v>
      </c>
      <c r="DV51" s="98">
        <v>7509</v>
      </c>
      <c r="DW51" s="98">
        <v>13616</v>
      </c>
      <c r="DX51" s="98">
        <v>10900</v>
      </c>
      <c r="DY51" s="98">
        <v>22758</v>
      </c>
      <c r="DZ51" s="98">
        <v>14489</v>
      </c>
      <c r="EA51" s="98">
        <v>14109</v>
      </c>
      <c r="EB51" s="98">
        <v>35815</v>
      </c>
      <c r="EC51" s="98">
        <v>25670</v>
      </c>
      <c r="ED51" s="98">
        <v>17704</v>
      </c>
      <c r="EE51" s="98">
        <v>22220</v>
      </c>
      <c r="EF51" s="98">
        <v>18767</v>
      </c>
      <c r="EG51" s="98">
        <v>23767</v>
      </c>
      <c r="EH51" s="98">
        <v>27948</v>
      </c>
      <c r="EI51" s="98">
        <v>39450</v>
      </c>
      <c r="EJ51" s="98">
        <v>18660</v>
      </c>
      <c r="EK51" s="98">
        <v>14446</v>
      </c>
      <c r="EL51" s="98">
        <v>12914</v>
      </c>
      <c r="EM51" s="98">
        <v>27356</v>
      </c>
      <c r="EN51" s="98">
        <v>27152</v>
      </c>
      <c r="EO51" s="98">
        <v>23966</v>
      </c>
      <c r="EP51" s="98">
        <v>26710</v>
      </c>
      <c r="EQ51" s="98">
        <v>22289</v>
      </c>
      <c r="ER51" s="98">
        <v>23629</v>
      </c>
      <c r="ES51" s="98">
        <v>18023</v>
      </c>
      <c r="ET51" s="98">
        <v>12654</v>
      </c>
      <c r="EU51" s="98">
        <v>12284</v>
      </c>
      <c r="EV51" s="98">
        <v>10948</v>
      </c>
      <c r="EW51" s="98">
        <v>14192</v>
      </c>
      <c r="EX51" s="98">
        <v>18239</v>
      </c>
      <c r="EY51" s="98">
        <v>21705</v>
      </c>
      <c r="EZ51" s="98">
        <v>30285</v>
      </c>
      <c r="FA51" s="98">
        <v>41938</v>
      </c>
      <c r="FB51" s="98">
        <v>18888</v>
      </c>
      <c r="FC51" s="98">
        <v>19537</v>
      </c>
      <c r="FD51" s="98">
        <v>16484</v>
      </c>
      <c r="FE51" s="98">
        <v>30157</v>
      </c>
      <c r="FF51" s="98">
        <v>31448</v>
      </c>
      <c r="FG51" s="98">
        <v>30949</v>
      </c>
      <c r="FH51" s="98">
        <v>17821</v>
      </c>
    </row>
    <row r="52" spans="1:164" ht="12" customHeight="1" x14ac:dyDescent="0.2">
      <c r="A52" s="61"/>
      <c r="B52" s="61"/>
      <c r="C52" s="66" t="s">
        <v>97</v>
      </c>
      <c r="D52" s="66" t="s">
        <v>97</v>
      </c>
      <c r="E52" s="66" t="s">
        <v>97</v>
      </c>
      <c r="F52" s="66" t="s">
        <v>97</v>
      </c>
      <c r="G52" s="66" t="s">
        <v>97</v>
      </c>
      <c r="H52" s="66" t="s">
        <v>97</v>
      </c>
      <c r="I52" s="66" t="s">
        <v>97</v>
      </c>
      <c r="J52" s="66" t="s">
        <v>97</v>
      </c>
      <c r="K52" s="66" t="s">
        <v>97</v>
      </c>
      <c r="L52" s="66" t="s">
        <v>97</v>
      </c>
      <c r="M52" s="66" t="s">
        <v>97</v>
      </c>
      <c r="N52" s="66" t="s">
        <v>97</v>
      </c>
      <c r="O52" s="66" t="s">
        <v>97</v>
      </c>
      <c r="P52" s="66" t="s">
        <v>97</v>
      </c>
      <c r="Q52" s="66" t="s">
        <v>97</v>
      </c>
      <c r="R52" s="66" t="s">
        <v>97</v>
      </c>
      <c r="S52" s="66" t="s">
        <v>97</v>
      </c>
      <c r="T52" s="66" t="s">
        <v>97</v>
      </c>
      <c r="U52" s="66" t="s">
        <v>97</v>
      </c>
      <c r="V52" s="66" t="s">
        <v>97</v>
      </c>
      <c r="W52" s="66" t="s">
        <v>97</v>
      </c>
      <c r="X52" s="66" t="s">
        <v>97</v>
      </c>
      <c r="Y52" s="66" t="s">
        <v>97</v>
      </c>
      <c r="Z52" s="66" t="s">
        <v>97</v>
      </c>
      <c r="AA52" s="66" t="s">
        <v>97</v>
      </c>
      <c r="AB52" s="66" t="s">
        <v>97</v>
      </c>
      <c r="AC52" s="66" t="s">
        <v>97</v>
      </c>
      <c r="AD52" s="66" t="s">
        <v>97</v>
      </c>
      <c r="AE52" s="66" t="s">
        <v>97</v>
      </c>
      <c r="AF52" s="66" t="s">
        <v>97</v>
      </c>
      <c r="AG52" s="66" t="s">
        <v>97</v>
      </c>
      <c r="AH52" s="66" t="s">
        <v>97</v>
      </c>
      <c r="AI52" s="66" t="s">
        <v>97</v>
      </c>
      <c r="AJ52" s="66" t="s">
        <v>97</v>
      </c>
      <c r="AK52" s="72"/>
      <c r="AL52" s="66" t="s">
        <v>97</v>
      </c>
      <c r="AM52" s="66" t="s">
        <v>97</v>
      </c>
      <c r="AN52" s="66" t="s">
        <v>97</v>
      </c>
      <c r="AO52" s="66" t="s">
        <v>97</v>
      </c>
      <c r="AP52" s="66" t="s">
        <v>97</v>
      </c>
      <c r="AQ52" s="66" t="s">
        <v>97</v>
      </c>
      <c r="AR52" s="66" t="s">
        <v>97</v>
      </c>
      <c r="AS52" s="66" t="s">
        <v>97</v>
      </c>
      <c r="AT52" s="66" t="s">
        <v>97</v>
      </c>
      <c r="AU52" s="66" t="s">
        <v>97</v>
      </c>
      <c r="AV52" s="66" t="s">
        <v>97</v>
      </c>
      <c r="AW52" s="66" t="s">
        <v>97</v>
      </c>
      <c r="AX52" s="66" t="s">
        <v>97</v>
      </c>
      <c r="AY52" s="66" t="s">
        <v>97</v>
      </c>
      <c r="AZ52" s="66" t="s">
        <v>97</v>
      </c>
      <c r="BA52" s="66" t="s">
        <v>97</v>
      </c>
      <c r="BB52" s="66" t="s">
        <v>97</v>
      </c>
      <c r="BC52" s="66" t="s">
        <v>97</v>
      </c>
      <c r="BD52" s="66" t="s">
        <v>97</v>
      </c>
      <c r="BE52" s="66" t="s">
        <v>97</v>
      </c>
      <c r="BF52" s="66" t="s">
        <v>97</v>
      </c>
      <c r="BG52" s="66" t="s">
        <v>97</v>
      </c>
      <c r="BH52" s="66" t="s">
        <v>97</v>
      </c>
      <c r="BI52" s="66" t="s">
        <v>97</v>
      </c>
      <c r="BJ52" s="66" t="s">
        <v>97</v>
      </c>
      <c r="BK52" s="66" t="s">
        <v>97</v>
      </c>
      <c r="BL52" s="66" t="s">
        <v>97</v>
      </c>
      <c r="BM52" s="66" t="s">
        <v>97</v>
      </c>
      <c r="BN52" s="66" t="s">
        <v>97</v>
      </c>
      <c r="BO52" s="66" t="s">
        <v>97</v>
      </c>
      <c r="BP52" s="66" t="s">
        <v>97</v>
      </c>
      <c r="BQ52" s="66" t="s">
        <v>97</v>
      </c>
      <c r="BR52" s="66" t="s">
        <v>97</v>
      </c>
      <c r="BS52" s="66" t="s">
        <v>97</v>
      </c>
      <c r="BT52" s="66" t="s">
        <v>97</v>
      </c>
      <c r="BU52" s="66" t="s">
        <v>97</v>
      </c>
      <c r="BV52" s="66" t="s">
        <v>97</v>
      </c>
      <c r="BW52" s="66" t="s">
        <v>97</v>
      </c>
      <c r="BX52" s="66" t="s">
        <v>97</v>
      </c>
      <c r="BY52" s="66" t="s">
        <v>97</v>
      </c>
      <c r="BZ52" s="66" t="s">
        <v>97</v>
      </c>
      <c r="CA52" s="66" t="s">
        <v>97</v>
      </c>
      <c r="CB52" s="66" t="s">
        <v>97</v>
      </c>
      <c r="CC52" s="66" t="s">
        <v>97</v>
      </c>
      <c r="CD52" s="66" t="s">
        <v>97</v>
      </c>
      <c r="CE52" s="66" t="s">
        <v>97</v>
      </c>
      <c r="CF52" s="66" t="s">
        <v>97</v>
      </c>
      <c r="CG52" s="66" t="s">
        <v>97</v>
      </c>
      <c r="CH52" s="66" t="s">
        <v>97</v>
      </c>
      <c r="CI52" s="66" t="s">
        <v>97</v>
      </c>
      <c r="CJ52" s="66" t="s">
        <v>97</v>
      </c>
      <c r="CK52" s="66" t="s">
        <v>97</v>
      </c>
      <c r="CL52" s="66" t="s">
        <v>97</v>
      </c>
      <c r="CM52" s="66" t="s">
        <v>97</v>
      </c>
      <c r="CN52" s="66" t="s">
        <v>97</v>
      </c>
      <c r="CO52" s="66" t="s">
        <v>97</v>
      </c>
      <c r="CP52" s="66" t="s">
        <v>97</v>
      </c>
      <c r="CQ52" s="66" t="s">
        <v>97</v>
      </c>
      <c r="CR52" s="66" t="s">
        <v>97</v>
      </c>
      <c r="CS52" s="66" t="s">
        <v>97</v>
      </c>
      <c r="CT52" s="66" t="s">
        <v>97</v>
      </c>
      <c r="CU52" s="66" t="s">
        <v>97</v>
      </c>
      <c r="CV52" s="66" t="s">
        <v>97</v>
      </c>
      <c r="CW52" s="66" t="s">
        <v>97</v>
      </c>
      <c r="CX52" s="66" t="s">
        <v>97</v>
      </c>
      <c r="CY52" s="66" t="s">
        <v>97</v>
      </c>
      <c r="CZ52" s="66" t="s">
        <v>97</v>
      </c>
      <c r="DA52" s="66" t="s">
        <v>97</v>
      </c>
      <c r="DB52" s="66" t="s">
        <v>97</v>
      </c>
      <c r="DC52" s="66" t="s">
        <v>97</v>
      </c>
      <c r="DD52" s="66" t="s">
        <v>97</v>
      </c>
      <c r="DE52" s="66" t="s">
        <v>97</v>
      </c>
      <c r="DF52" s="66" t="s">
        <v>97</v>
      </c>
      <c r="DG52" s="66" t="s">
        <v>97</v>
      </c>
      <c r="DH52" s="66" t="s">
        <v>97</v>
      </c>
      <c r="DI52" s="66" t="s">
        <v>97</v>
      </c>
      <c r="DJ52" s="66" t="s">
        <v>97</v>
      </c>
      <c r="DK52" s="66" t="s">
        <v>97</v>
      </c>
      <c r="DL52" s="66" t="s">
        <v>97</v>
      </c>
      <c r="DM52" s="66" t="s">
        <v>97</v>
      </c>
      <c r="DN52" s="66" t="s">
        <v>97</v>
      </c>
      <c r="DO52" s="66" t="s">
        <v>97</v>
      </c>
      <c r="DP52" s="66" t="s">
        <v>97</v>
      </c>
      <c r="DQ52" s="66" t="s">
        <v>97</v>
      </c>
      <c r="DR52" s="66" t="s">
        <v>97</v>
      </c>
      <c r="DS52" s="66" t="s">
        <v>97</v>
      </c>
      <c r="DT52" s="66" t="s">
        <v>97</v>
      </c>
      <c r="DU52" s="66" t="s">
        <v>97</v>
      </c>
      <c r="DV52" s="66" t="s">
        <v>97</v>
      </c>
      <c r="DW52" s="66" t="s">
        <v>97</v>
      </c>
      <c r="DX52" s="66" t="s">
        <v>97</v>
      </c>
      <c r="DY52" s="66" t="s">
        <v>97</v>
      </c>
      <c r="DZ52" s="66" t="s">
        <v>97</v>
      </c>
      <c r="EA52" s="66" t="s">
        <v>97</v>
      </c>
      <c r="EB52" s="66" t="s">
        <v>97</v>
      </c>
      <c r="EC52" s="66" t="s">
        <v>97</v>
      </c>
      <c r="ED52" s="66" t="s">
        <v>97</v>
      </c>
      <c r="EE52" s="66" t="s">
        <v>97</v>
      </c>
      <c r="EF52" s="66" t="s">
        <v>97</v>
      </c>
      <c r="EG52" s="66" t="s">
        <v>97</v>
      </c>
      <c r="EH52" s="66" t="s">
        <v>97</v>
      </c>
      <c r="EI52" s="66" t="s">
        <v>97</v>
      </c>
      <c r="EJ52" s="66" t="s">
        <v>97</v>
      </c>
      <c r="EK52" s="66" t="s">
        <v>97</v>
      </c>
      <c r="EL52" s="66" t="s">
        <v>97</v>
      </c>
      <c r="EM52" s="66" t="s">
        <v>97</v>
      </c>
      <c r="EN52" s="66" t="s">
        <v>97</v>
      </c>
      <c r="EO52" s="66" t="s">
        <v>97</v>
      </c>
      <c r="EP52" s="66" t="s">
        <v>97</v>
      </c>
      <c r="EQ52" s="66" t="s">
        <v>97</v>
      </c>
      <c r="ER52" s="66" t="s">
        <v>97</v>
      </c>
      <c r="ES52" s="66" t="s">
        <v>97</v>
      </c>
      <c r="ET52" s="66" t="s">
        <v>97</v>
      </c>
      <c r="EU52" s="66" t="s">
        <v>97</v>
      </c>
      <c r="EV52" s="66" t="s">
        <v>97</v>
      </c>
      <c r="EW52" s="66" t="s">
        <v>97</v>
      </c>
      <c r="EX52" s="66" t="s">
        <v>97</v>
      </c>
      <c r="EY52" s="66" t="s">
        <v>97</v>
      </c>
      <c r="EZ52" s="66" t="s">
        <v>97</v>
      </c>
      <c r="FA52" s="66" t="s">
        <v>97</v>
      </c>
      <c r="FB52" s="66" t="s">
        <v>97</v>
      </c>
      <c r="FC52" s="66" t="s">
        <v>97</v>
      </c>
      <c r="FD52" s="66" t="s">
        <v>97</v>
      </c>
      <c r="FE52" s="66" t="s">
        <v>97</v>
      </c>
      <c r="FF52" s="66" t="s">
        <v>97</v>
      </c>
      <c r="FG52" s="66" t="s">
        <v>97</v>
      </c>
      <c r="FH52" s="66" t="s">
        <v>97</v>
      </c>
    </row>
    <row r="53" spans="1:164" ht="12" customHeight="1" x14ac:dyDescent="0.2">
      <c r="A53" s="75">
        <v>4</v>
      </c>
      <c r="B53" s="51" t="s">
        <v>269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>
        <v>3000</v>
      </c>
      <c r="V53" s="98">
        <v>6858</v>
      </c>
      <c r="W53" s="98">
        <v>9681</v>
      </c>
      <c r="X53" s="98">
        <v>11175</v>
      </c>
      <c r="Y53" s="98">
        <v>8270</v>
      </c>
      <c r="Z53" s="98">
        <v>9703</v>
      </c>
      <c r="AA53" s="98">
        <v>14802</v>
      </c>
      <c r="AB53" s="98">
        <v>50936</v>
      </c>
      <c r="AC53" s="98">
        <v>28907</v>
      </c>
      <c r="AD53" s="98">
        <v>29588</v>
      </c>
      <c r="AE53" s="98">
        <v>68620</v>
      </c>
      <c r="AF53" s="98">
        <v>76004</v>
      </c>
      <c r="AG53" s="98">
        <v>43854</v>
      </c>
      <c r="AH53" s="98">
        <v>105917</v>
      </c>
      <c r="AI53" s="98">
        <v>74982</v>
      </c>
      <c r="AJ53" s="98">
        <v>82619</v>
      </c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>
        <v>3000</v>
      </c>
      <c r="DA53" s="98">
        <v>3489</v>
      </c>
      <c r="DB53" s="98">
        <v>5888</v>
      </c>
      <c r="DC53" s="98">
        <v>4392</v>
      </c>
      <c r="DD53" s="98">
        <v>6858</v>
      </c>
      <c r="DE53" s="98">
        <v>4264</v>
      </c>
      <c r="DF53" s="98">
        <v>5899</v>
      </c>
      <c r="DG53" s="98">
        <v>5263</v>
      </c>
      <c r="DH53" s="98">
        <v>9681</v>
      </c>
      <c r="DI53" s="98">
        <v>8830</v>
      </c>
      <c r="DJ53" s="98">
        <v>5561</v>
      </c>
      <c r="DK53" s="98">
        <v>5332</v>
      </c>
      <c r="DL53" s="98">
        <v>11175</v>
      </c>
      <c r="DM53" s="98">
        <v>7211</v>
      </c>
      <c r="DN53" s="98">
        <v>5790</v>
      </c>
      <c r="DO53" s="98">
        <v>9054</v>
      </c>
      <c r="DP53" s="98">
        <v>8270</v>
      </c>
      <c r="DQ53" s="98">
        <v>6853</v>
      </c>
      <c r="DR53" s="98">
        <v>8621</v>
      </c>
      <c r="DS53" s="98">
        <v>7481</v>
      </c>
      <c r="DT53" s="98">
        <v>9703</v>
      </c>
      <c r="DU53" s="98">
        <v>9839</v>
      </c>
      <c r="DV53" s="98">
        <v>10826</v>
      </c>
      <c r="DW53" s="98">
        <v>19081</v>
      </c>
      <c r="DX53" s="98">
        <v>14802</v>
      </c>
      <c r="DY53" s="98">
        <v>28185</v>
      </c>
      <c r="DZ53" s="98">
        <v>18261</v>
      </c>
      <c r="EA53" s="98">
        <v>17763</v>
      </c>
      <c r="EB53" s="98">
        <v>50936</v>
      </c>
      <c r="EC53" s="98">
        <v>38088</v>
      </c>
      <c r="ED53" s="98">
        <v>25932</v>
      </c>
      <c r="EE53" s="98">
        <v>30750</v>
      </c>
      <c r="EF53" s="98">
        <v>28907</v>
      </c>
      <c r="EG53" s="98">
        <v>36241</v>
      </c>
      <c r="EH53" s="98">
        <v>44517</v>
      </c>
      <c r="EI53" s="98">
        <v>65175</v>
      </c>
      <c r="EJ53" s="98">
        <v>29588</v>
      </c>
      <c r="EK53" s="98">
        <v>24789</v>
      </c>
      <c r="EL53" s="98">
        <v>21579</v>
      </c>
      <c r="EM53" s="98">
        <v>65401</v>
      </c>
      <c r="EN53" s="98">
        <v>68620</v>
      </c>
      <c r="EO53" s="98">
        <v>65816</v>
      </c>
      <c r="EP53" s="98">
        <v>78126</v>
      </c>
      <c r="EQ53" s="98">
        <v>73194</v>
      </c>
      <c r="ER53" s="98">
        <v>76004</v>
      </c>
      <c r="ES53" s="98">
        <v>64788</v>
      </c>
      <c r="ET53" s="98">
        <v>51342</v>
      </c>
      <c r="EU53" s="98">
        <v>48723</v>
      </c>
      <c r="EV53" s="98">
        <v>43854</v>
      </c>
      <c r="EW53" s="98">
        <v>53697</v>
      </c>
      <c r="EX53" s="98">
        <v>73022</v>
      </c>
      <c r="EY53" s="98">
        <v>80388</v>
      </c>
      <c r="EZ53" s="98">
        <v>105917</v>
      </c>
      <c r="FA53" s="98">
        <v>139300</v>
      </c>
      <c r="FB53" s="98">
        <v>76597</v>
      </c>
      <c r="FC53" s="98">
        <v>79348</v>
      </c>
      <c r="FD53" s="98">
        <v>74982</v>
      </c>
      <c r="FE53" s="98">
        <v>116226</v>
      </c>
      <c r="FF53" s="98">
        <v>117683</v>
      </c>
      <c r="FG53" s="98">
        <v>120045</v>
      </c>
      <c r="FH53" s="98">
        <v>82619</v>
      </c>
    </row>
    <row r="54" spans="1:164" ht="12" customHeight="1" x14ac:dyDescent="0.2">
      <c r="A54" s="76"/>
      <c r="B54" s="72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72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</row>
    <row r="55" spans="1:164" ht="12" customHeight="1" x14ac:dyDescent="0.2">
      <c r="A55" s="75"/>
      <c r="B55" s="51" t="s">
        <v>270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</row>
    <row r="56" spans="1:164" ht="12" customHeight="1" x14ac:dyDescent="0.2">
      <c r="A56" s="76" t="s">
        <v>124</v>
      </c>
      <c r="B56" s="72" t="s">
        <v>259</v>
      </c>
      <c r="C56" s="99">
        <v>372</v>
      </c>
      <c r="D56" s="99">
        <v>459</v>
      </c>
      <c r="E56" s="99">
        <v>831</v>
      </c>
      <c r="F56" s="99">
        <v>830</v>
      </c>
      <c r="G56" s="99">
        <v>729</v>
      </c>
      <c r="H56" s="99">
        <v>1185</v>
      </c>
      <c r="I56" s="99">
        <v>1564</v>
      </c>
      <c r="J56" s="99">
        <v>2100</v>
      </c>
      <c r="K56" s="99">
        <v>1865</v>
      </c>
      <c r="L56" s="99">
        <v>1619</v>
      </c>
      <c r="M56" s="99">
        <v>1623</v>
      </c>
      <c r="N56" s="99">
        <v>1755</v>
      </c>
      <c r="O56" s="99">
        <v>1796</v>
      </c>
      <c r="P56" s="99">
        <v>1854</v>
      </c>
      <c r="Q56" s="99">
        <v>1905</v>
      </c>
      <c r="R56" s="99">
        <v>2284</v>
      </c>
      <c r="S56" s="99">
        <v>2878</v>
      </c>
      <c r="T56" s="99">
        <v>1323</v>
      </c>
      <c r="U56" s="99">
        <v>3323</v>
      </c>
      <c r="V56" s="99">
        <v>4351</v>
      </c>
      <c r="W56" s="99">
        <v>4672</v>
      </c>
      <c r="X56" s="99">
        <v>7547</v>
      </c>
      <c r="Y56" s="99">
        <v>8068</v>
      </c>
      <c r="Z56" s="99">
        <v>13364</v>
      </c>
      <c r="AA56" s="99">
        <v>14421</v>
      </c>
      <c r="AB56" s="99">
        <v>31059</v>
      </c>
      <c r="AC56" s="99">
        <v>14158</v>
      </c>
      <c r="AD56" s="99">
        <v>20127</v>
      </c>
      <c r="AE56" s="99">
        <v>6657</v>
      </c>
      <c r="AF56" s="99">
        <v>10645</v>
      </c>
      <c r="AG56" s="99">
        <v>10994</v>
      </c>
      <c r="AH56" s="99">
        <v>12453</v>
      </c>
      <c r="AI56" s="99">
        <v>5958</v>
      </c>
      <c r="AJ56" s="99">
        <v>7636</v>
      </c>
      <c r="AK56" s="72"/>
      <c r="AL56" s="99">
        <v>193</v>
      </c>
      <c r="AM56" s="99">
        <v>217</v>
      </c>
      <c r="AN56" s="99">
        <v>168</v>
      </c>
      <c r="AO56" s="99">
        <v>372</v>
      </c>
      <c r="AP56" s="99">
        <v>447</v>
      </c>
      <c r="AQ56" s="99">
        <v>545</v>
      </c>
      <c r="AR56" s="99">
        <v>443</v>
      </c>
      <c r="AS56" s="99">
        <v>459</v>
      </c>
      <c r="AT56" s="99">
        <v>575</v>
      </c>
      <c r="AU56" s="99">
        <v>1414</v>
      </c>
      <c r="AV56" s="99">
        <v>1473</v>
      </c>
      <c r="AW56" s="99">
        <v>831</v>
      </c>
      <c r="AX56" s="99">
        <v>830</v>
      </c>
      <c r="AY56" s="99">
        <v>777</v>
      </c>
      <c r="AZ56" s="99">
        <v>1464</v>
      </c>
      <c r="BA56" s="99">
        <v>1419</v>
      </c>
      <c r="BB56" s="99">
        <v>729</v>
      </c>
      <c r="BC56" s="99">
        <v>1066</v>
      </c>
      <c r="BD56" s="99">
        <v>1928</v>
      </c>
      <c r="BE56" s="99">
        <v>1575</v>
      </c>
      <c r="BF56" s="99">
        <v>1185</v>
      </c>
      <c r="BG56" s="99">
        <v>1396</v>
      </c>
      <c r="BH56" s="99">
        <v>1950</v>
      </c>
      <c r="BI56" s="99">
        <v>1529</v>
      </c>
      <c r="BJ56" s="99">
        <v>1564</v>
      </c>
      <c r="BK56" s="99">
        <v>2490</v>
      </c>
      <c r="BL56" s="99">
        <v>2642</v>
      </c>
      <c r="BM56" s="99">
        <v>2394</v>
      </c>
      <c r="BN56" s="99">
        <v>2100</v>
      </c>
      <c r="BO56" s="99">
        <v>2432</v>
      </c>
      <c r="BP56" s="99">
        <v>2253</v>
      </c>
      <c r="BQ56" s="99">
        <v>1752</v>
      </c>
      <c r="BR56" s="99">
        <v>1865</v>
      </c>
      <c r="BS56" s="99">
        <v>3273</v>
      </c>
      <c r="BT56" s="99">
        <v>3331</v>
      </c>
      <c r="BU56" s="99">
        <v>3858</v>
      </c>
      <c r="BV56" s="99">
        <v>1619</v>
      </c>
      <c r="BW56" s="99">
        <v>2791</v>
      </c>
      <c r="BX56" s="99">
        <v>2989</v>
      </c>
      <c r="BY56" s="99">
        <v>2458</v>
      </c>
      <c r="BZ56" s="99">
        <v>1623</v>
      </c>
      <c r="CA56" s="99">
        <v>2191</v>
      </c>
      <c r="CB56" s="99">
        <v>2013</v>
      </c>
      <c r="CC56" s="99">
        <v>2179</v>
      </c>
      <c r="CD56" s="99">
        <v>1755</v>
      </c>
      <c r="CE56" s="99">
        <v>2326</v>
      </c>
      <c r="CF56" s="99">
        <v>1996</v>
      </c>
      <c r="CG56" s="99">
        <v>2694</v>
      </c>
      <c r="CH56" s="99">
        <v>1796</v>
      </c>
      <c r="CI56" s="99">
        <v>3890</v>
      </c>
      <c r="CJ56" s="99">
        <v>3131</v>
      </c>
      <c r="CK56" s="99">
        <v>2476</v>
      </c>
      <c r="CL56" s="99">
        <v>1854</v>
      </c>
      <c r="CM56" s="99">
        <v>1905</v>
      </c>
      <c r="CN56" s="99">
        <v>2828</v>
      </c>
      <c r="CO56" s="99">
        <v>2478</v>
      </c>
      <c r="CP56" s="99">
        <v>2132</v>
      </c>
      <c r="CQ56" s="99">
        <v>2284</v>
      </c>
      <c r="CR56" s="99">
        <v>1175</v>
      </c>
      <c r="CS56" s="99">
        <v>1610</v>
      </c>
      <c r="CT56" s="99">
        <v>1005</v>
      </c>
      <c r="CU56" s="99">
        <v>2878</v>
      </c>
      <c r="CV56" s="99">
        <v>3010</v>
      </c>
      <c r="CW56" s="99">
        <v>1347</v>
      </c>
      <c r="CX56" s="99">
        <v>1558</v>
      </c>
      <c r="CY56" s="99">
        <v>1323</v>
      </c>
      <c r="CZ56" s="99">
        <v>3323</v>
      </c>
      <c r="DA56" s="99">
        <v>2778</v>
      </c>
      <c r="DB56" s="99">
        <v>5898</v>
      </c>
      <c r="DC56" s="99">
        <v>5545</v>
      </c>
      <c r="DD56" s="99">
        <v>4351</v>
      </c>
      <c r="DE56" s="99">
        <v>4997</v>
      </c>
      <c r="DF56" s="99">
        <v>5609</v>
      </c>
      <c r="DG56" s="99">
        <v>5500</v>
      </c>
      <c r="DH56" s="99">
        <v>4672</v>
      </c>
      <c r="DI56" s="99">
        <v>6530</v>
      </c>
      <c r="DJ56" s="99">
        <v>6060</v>
      </c>
      <c r="DK56" s="99">
        <v>5219</v>
      </c>
      <c r="DL56" s="99">
        <v>7547</v>
      </c>
      <c r="DM56" s="99">
        <v>6768</v>
      </c>
      <c r="DN56" s="99">
        <v>6249</v>
      </c>
      <c r="DO56" s="99">
        <v>6790</v>
      </c>
      <c r="DP56" s="99">
        <v>8068</v>
      </c>
      <c r="DQ56" s="99">
        <v>17951</v>
      </c>
      <c r="DR56" s="99">
        <v>11969</v>
      </c>
      <c r="DS56" s="99">
        <v>16700</v>
      </c>
      <c r="DT56" s="99">
        <v>13364</v>
      </c>
      <c r="DU56" s="99">
        <v>16907</v>
      </c>
      <c r="DV56" s="99">
        <v>22952</v>
      </c>
      <c r="DW56" s="99">
        <v>18947</v>
      </c>
      <c r="DX56" s="99">
        <v>14421</v>
      </c>
      <c r="DY56" s="99">
        <v>29581</v>
      </c>
      <c r="DZ56" s="99">
        <v>26514</v>
      </c>
      <c r="EA56" s="99">
        <v>23509</v>
      </c>
      <c r="EB56" s="99">
        <v>31059</v>
      </c>
      <c r="EC56" s="99">
        <v>25884</v>
      </c>
      <c r="ED56" s="99">
        <v>19797</v>
      </c>
      <c r="EE56" s="99">
        <v>16551</v>
      </c>
      <c r="EF56" s="99">
        <v>14158</v>
      </c>
      <c r="EG56" s="99">
        <v>13996</v>
      </c>
      <c r="EH56" s="99">
        <v>18802</v>
      </c>
      <c r="EI56" s="99">
        <v>19183</v>
      </c>
      <c r="EJ56" s="99">
        <v>20127</v>
      </c>
      <c r="EK56" s="99">
        <v>12986</v>
      </c>
      <c r="EL56" s="99">
        <v>14417</v>
      </c>
      <c r="EM56" s="99">
        <v>8509</v>
      </c>
      <c r="EN56" s="99">
        <v>6657</v>
      </c>
      <c r="EO56" s="99">
        <v>9810</v>
      </c>
      <c r="EP56" s="99">
        <v>9883</v>
      </c>
      <c r="EQ56" s="99">
        <v>10145</v>
      </c>
      <c r="ER56" s="99">
        <v>10645</v>
      </c>
      <c r="ES56" s="99">
        <v>8573</v>
      </c>
      <c r="ET56" s="99">
        <v>11726</v>
      </c>
      <c r="EU56" s="99">
        <v>10048</v>
      </c>
      <c r="EV56" s="99">
        <v>10994</v>
      </c>
      <c r="EW56" s="99">
        <v>13717</v>
      </c>
      <c r="EX56" s="99">
        <v>12608</v>
      </c>
      <c r="EY56" s="99">
        <v>11408</v>
      </c>
      <c r="EZ56" s="99">
        <v>12453</v>
      </c>
      <c r="FA56" s="99">
        <v>10954</v>
      </c>
      <c r="FB56" s="99">
        <v>10314</v>
      </c>
      <c r="FC56" s="99">
        <v>9510</v>
      </c>
      <c r="FD56" s="99">
        <v>5958</v>
      </c>
      <c r="FE56" s="99">
        <v>13103</v>
      </c>
      <c r="FF56" s="99">
        <v>9210</v>
      </c>
      <c r="FG56" s="99">
        <v>12137</v>
      </c>
      <c r="FH56" s="99">
        <v>7636</v>
      </c>
    </row>
    <row r="57" spans="1:164" ht="12" customHeight="1" x14ac:dyDescent="0.2">
      <c r="A57" s="75" t="s">
        <v>271</v>
      </c>
      <c r="B57" s="51" t="s">
        <v>241</v>
      </c>
      <c r="C57" s="98">
        <v>372</v>
      </c>
      <c r="D57" s="98">
        <v>449</v>
      </c>
      <c r="E57" s="98">
        <v>806</v>
      </c>
      <c r="F57" s="98"/>
      <c r="G57" s="98">
        <v>683</v>
      </c>
      <c r="H57" s="98">
        <v>1073</v>
      </c>
      <c r="I57" s="98">
        <v>1517</v>
      </c>
      <c r="J57" s="98">
        <v>2090</v>
      </c>
      <c r="K57" s="98">
        <v>1820</v>
      </c>
      <c r="L57" s="98">
        <v>1329</v>
      </c>
      <c r="M57" s="98">
        <v>1477</v>
      </c>
      <c r="N57" s="98">
        <v>1549</v>
      </c>
      <c r="O57" s="98">
        <v>1765</v>
      </c>
      <c r="P57" s="98">
        <v>1703</v>
      </c>
      <c r="Q57" s="98">
        <v>1742</v>
      </c>
      <c r="R57" s="98">
        <v>2023</v>
      </c>
      <c r="S57" s="98">
        <v>2869</v>
      </c>
      <c r="T57" s="98">
        <v>1272</v>
      </c>
      <c r="U57" s="98"/>
      <c r="V57" s="98">
        <v>3620</v>
      </c>
      <c r="W57" s="98">
        <v>3620</v>
      </c>
      <c r="X57" s="98">
        <v>5016</v>
      </c>
      <c r="Y57" s="98">
        <v>5290</v>
      </c>
      <c r="Z57" s="98">
        <v>2847</v>
      </c>
      <c r="AA57" s="98">
        <v>2904</v>
      </c>
      <c r="AB57" s="98">
        <v>3364</v>
      </c>
      <c r="AC57" s="98">
        <v>3521</v>
      </c>
      <c r="AD57" s="98">
        <v>18163</v>
      </c>
      <c r="AE57" s="98">
        <v>5456</v>
      </c>
      <c r="AF57" s="98">
        <v>9221</v>
      </c>
      <c r="AG57" s="98">
        <v>9937</v>
      </c>
      <c r="AH57" s="98">
        <v>11459</v>
      </c>
      <c r="AI57" s="98">
        <v>5036</v>
      </c>
      <c r="AJ57" s="98">
        <v>6899</v>
      </c>
      <c r="AL57" s="98">
        <v>193</v>
      </c>
      <c r="AM57" s="98">
        <v>217</v>
      </c>
      <c r="AN57" s="98">
        <v>168</v>
      </c>
      <c r="AO57" s="98">
        <v>372</v>
      </c>
      <c r="AP57" s="98">
        <v>439</v>
      </c>
      <c r="AQ57" s="98">
        <v>531</v>
      </c>
      <c r="AR57" s="98">
        <v>427</v>
      </c>
      <c r="AS57" s="98">
        <v>449</v>
      </c>
      <c r="AT57" s="98">
        <v>567</v>
      </c>
      <c r="AU57" s="98">
        <v>1411</v>
      </c>
      <c r="AV57" s="98">
        <v>1394</v>
      </c>
      <c r="AW57" s="98">
        <v>806</v>
      </c>
      <c r="AX57" s="98"/>
      <c r="AY57" s="98">
        <v>743</v>
      </c>
      <c r="AZ57" s="98">
        <v>1418</v>
      </c>
      <c r="BA57" s="98">
        <v>1372</v>
      </c>
      <c r="BB57" s="98">
        <v>683</v>
      </c>
      <c r="BC57" s="98">
        <v>1013</v>
      </c>
      <c r="BD57" s="98">
        <v>1877</v>
      </c>
      <c r="BE57" s="98">
        <v>1537</v>
      </c>
      <c r="BF57" s="98">
        <v>1073</v>
      </c>
      <c r="BG57" s="98">
        <v>1319</v>
      </c>
      <c r="BH57" s="98">
        <v>1935</v>
      </c>
      <c r="BI57" s="98">
        <v>1518</v>
      </c>
      <c r="BJ57" s="98">
        <v>1517</v>
      </c>
      <c r="BK57" s="98">
        <v>2485</v>
      </c>
      <c r="BL57" s="98">
        <v>2590</v>
      </c>
      <c r="BM57" s="98">
        <v>2375</v>
      </c>
      <c r="BN57" s="98">
        <v>2090</v>
      </c>
      <c r="BO57" s="98">
        <v>2320</v>
      </c>
      <c r="BP57" s="98">
        <v>2128</v>
      </c>
      <c r="BQ57" s="98">
        <v>1678</v>
      </c>
      <c r="BR57" s="98">
        <v>1820</v>
      </c>
      <c r="BS57" s="98">
        <v>2437</v>
      </c>
      <c r="BT57" s="98">
        <v>2867</v>
      </c>
      <c r="BU57" s="98">
        <v>3268</v>
      </c>
      <c r="BV57" s="98">
        <v>1329</v>
      </c>
      <c r="BW57" s="98">
        <v>2565</v>
      </c>
      <c r="BX57" s="98">
        <v>2882</v>
      </c>
      <c r="BY57" s="98">
        <v>2021</v>
      </c>
      <c r="BZ57" s="98">
        <v>1477</v>
      </c>
      <c r="CA57" s="98">
        <v>1955</v>
      </c>
      <c r="CB57" s="98">
        <v>1664</v>
      </c>
      <c r="CC57" s="98">
        <v>2027</v>
      </c>
      <c r="CD57" s="98">
        <v>1549</v>
      </c>
      <c r="CE57" s="98">
        <v>2129</v>
      </c>
      <c r="CF57" s="98">
        <v>1982</v>
      </c>
      <c r="CG57" s="98">
        <v>2617</v>
      </c>
      <c r="CH57" s="98">
        <v>1765</v>
      </c>
      <c r="CI57" s="98">
        <v>3507</v>
      </c>
      <c r="CJ57" s="98">
        <v>3059</v>
      </c>
      <c r="CK57" s="98">
        <v>2348</v>
      </c>
      <c r="CL57" s="98">
        <v>1703</v>
      </c>
      <c r="CM57" s="98">
        <v>1742</v>
      </c>
      <c r="CN57" s="98">
        <v>2740</v>
      </c>
      <c r="CO57" s="98">
        <v>2229</v>
      </c>
      <c r="CP57" s="98">
        <v>2130</v>
      </c>
      <c r="CQ57" s="98">
        <v>2023</v>
      </c>
      <c r="CR57" s="98">
        <v>1133</v>
      </c>
      <c r="CS57" s="98">
        <v>1597</v>
      </c>
      <c r="CT57" s="98">
        <v>949</v>
      </c>
      <c r="CU57" s="98">
        <v>2869</v>
      </c>
      <c r="CV57" s="98">
        <v>2917</v>
      </c>
      <c r="CW57" s="98">
        <v>1142</v>
      </c>
      <c r="CX57" s="98">
        <v>1357</v>
      </c>
      <c r="CY57" s="98">
        <v>1272</v>
      </c>
      <c r="CZ57" s="98"/>
      <c r="DA57" s="98">
        <v>2600</v>
      </c>
      <c r="DB57" s="98">
        <v>4766</v>
      </c>
      <c r="DC57" s="98">
        <v>4833</v>
      </c>
      <c r="DD57" s="98">
        <v>3620</v>
      </c>
      <c r="DE57" s="98">
        <v>4276</v>
      </c>
      <c r="DF57" s="98">
        <v>4498</v>
      </c>
      <c r="DG57" s="98">
        <v>4490</v>
      </c>
      <c r="DH57" s="98">
        <v>3620</v>
      </c>
      <c r="DI57" s="98">
        <v>5514</v>
      </c>
      <c r="DJ57" s="98">
        <v>4913</v>
      </c>
      <c r="DK57" s="98">
        <v>3993</v>
      </c>
      <c r="DL57" s="98">
        <v>5016</v>
      </c>
      <c r="DM57" s="98">
        <v>4351</v>
      </c>
      <c r="DN57" s="98">
        <v>3767</v>
      </c>
      <c r="DO57" s="98">
        <v>4179</v>
      </c>
      <c r="DP57" s="98">
        <v>5290</v>
      </c>
      <c r="DQ57" s="98">
        <v>5406</v>
      </c>
      <c r="DR57" s="98">
        <v>4799</v>
      </c>
      <c r="DS57" s="98">
        <v>4012</v>
      </c>
      <c r="DT57" s="98">
        <v>2847</v>
      </c>
      <c r="DU57" s="98">
        <v>2877</v>
      </c>
      <c r="DV57" s="98">
        <v>3008</v>
      </c>
      <c r="DW57" s="98">
        <v>2811</v>
      </c>
      <c r="DX57" s="98">
        <v>2904</v>
      </c>
      <c r="DY57" s="98">
        <v>4600</v>
      </c>
      <c r="DZ57" s="98">
        <v>3711</v>
      </c>
      <c r="EA57" s="98">
        <v>3160</v>
      </c>
      <c r="EB57" s="98">
        <v>3364</v>
      </c>
      <c r="EC57" s="98">
        <v>4552</v>
      </c>
      <c r="ED57" s="98">
        <v>3437</v>
      </c>
      <c r="EE57" s="98">
        <v>5060</v>
      </c>
      <c r="EF57" s="98">
        <v>3521</v>
      </c>
      <c r="EG57" s="98">
        <v>5014</v>
      </c>
      <c r="EH57" s="98">
        <v>12792</v>
      </c>
      <c r="EI57" s="98">
        <v>15131</v>
      </c>
      <c r="EJ57" s="98">
        <v>18163</v>
      </c>
      <c r="EK57" s="98">
        <v>11228</v>
      </c>
      <c r="EL57" s="98">
        <v>11086</v>
      </c>
      <c r="EM57" s="98">
        <v>5718</v>
      </c>
      <c r="EN57" s="98">
        <v>5456</v>
      </c>
      <c r="EO57" s="98">
        <v>7542</v>
      </c>
      <c r="EP57" s="98">
        <v>6207</v>
      </c>
      <c r="EQ57" s="98">
        <v>7514</v>
      </c>
      <c r="ER57" s="98">
        <v>9221</v>
      </c>
      <c r="ES57" s="98">
        <v>5687</v>
      </c>
      <c r="ET57" s="98">
        <v>8492</v>
      </c>
      <c r="EU57" s="98">
        <v>7137</v>
      </c>
      <c r="EV57" s="98">
        <v>9937</v>
      </c>
      <c r="EW57" s="98">
        <v>12168</v>
      </c>
      <c r="EX57" s="98">
        <v>10520</v>
      </c>
      <c r="EY57" s="98">
        <v>9486</v>
      </c>
      <c r="EZ57" s="98">
        <v>11459</v>
      </c>
      <c r="FA57" s="98">
        <v>8534</v>
      </c>
      <c r="FB57" s="98">
        <v>8470</v>
      </c>
      <c r="FC57" s="98">
        <v>6697</v>
      </c>
      <c r="FD57" s="98">
        <v>5036</v>
      </c>
      <c r="FE57" s="98">
        <v>11024</v>
      </c>
      <c r="FF57" s="98">
        <v>7632</v>
      </c>
      <c r="FG57" s="98">
        <v>9042</v>
      </c>
      <c r="FH57" s="98">
        <v>6899</v>
      </c>
    </row>
    <row r="58" spans="1:164" ht="12" customHeight="1" x14ac:dyDescent="0.2">
      <c r="A58" s="76" t="s">
        <v>272</v>
      </c>
      <c r="B58" s="72" t="s">
        <v>243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>
        <v>543</v>
      </c>
      <c r="W58" s="99">
        <v>913</v>
      </c>
      <c r="X58" s="99">
        <v>2426</v>
      </c>
      <c r="Y58" s="99">
        <v>2680</v>
      </c>
      <c r="Z58" s="99">
        <v>525</v>
      </c>
      <c r="AA58" s="99">
        <v>482</v>
      </c>
      <c r="AB58" s="99">
        <v>6713</v>
      </c>
      <c r="AC58" s="99">
        <v>4271</v>
      </c>
      <c r="AD58" s="99">
        <v>102</v>
      </c>
      <c r="AE58" s="99">
        <v>153</v>
      </c>
      <c r="AF58" s="99">
        <v>455</v>
      </c>
      <c r="AG58" s="99">
        <v>270</v>
      </c>
      <c r="AH58" s="99">
        <v>276</v>
      </c>
      <c r="AI58" s="99">
        <v>181</v>
      </c>
      <c r="AJ58" s="99">
        <v>188</v>
      </c>
      <c r="AK58" s="72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>
        <v>94</v>
      </c>
      <c r="DB58" s="99">
        <v>868</v>
      </c>
      <c r="DC58" s="99">
        <v>533</v>
      </c>
      <c r="DD58" s="99">
        <v>543</v>
      </c>
      <c r="DE58" s="99">
        <v>514</v>
      </c>
      <c r="DF58" s="99">
        <v>882</v>
      </c>
      <c r="DG58" s="99">
        <v>862</v>
      </c>
      <c r="DH58" s="99">
        <v>913</v>
      </c>
      <c r="DI58" s="99">
        <v>894</v>
      </c>
      <c r="DJ58" s="99">
        <v>1031</v>
      </c>
      <c r="DK58" s="99">
        <v>1019</v>
      </c>
      <c r="DL58" s="99">
        <v>2426</v>
      </c>
      <c r="DM58" s="99">
        <v>2148</v>
      </c>
      <c r="DN58" s="99">
        <v>2256</v>
      </c>
      <c r="DO58" s="99">
        <v>2419</v>
      </c>
      <c r="DP58" s="99">
        <v>2680</v>
      </c>
      <c r="DQ58" s="99">
        <v>288</v>
      </c>
      <c r="DR58" s="99">
        <v>1095</v>
      </c>
      <c r="DS58" s="99">
        <v>1478</v>
      </c>
      <c r="DT58" s="99">
        <v>525</v>
      </c>
      <c r="DU58" s="99">
        <v>1633</v>
      </c>
      <c r="DV58" s="99">
        <v>2908</v>
      </c>
      <c r="DW58" s="99">
        <v>2179</v>
      </c>
      <c r="DX58" s="99">
        <v>482</v>
      </c>
      <c r="DY58" s="99">
        <v>5543</v>
      </c>
      <c r="DZ58" s="99">
        <v>3781</v>
      </c>
      <c r="EA58" s="99">
        <v>2607</v>
      </c>
      <c r="EB58" s="99">
        <v>6713</v>
      </c>
      <c r="EC58" s="99">
        <v>2187</v>
      </c>
      <c r="ED58" s="99">
        <v>2904</v>
      </c>
      <c r="EE58" s="99">
        <v>4011</v>
      </c>
      <c r="EF58" s="99">
        <v>4271</v>
      </c>
      <c r="EG58" s="99">
        <v>4719</v>
      </c>
      <c r="EH58" s="99">
        <v>1223</v>
      </c>
      <c r="EI58" s="99">
        <v>1110</v>
      </c>
      <c r="EJ58" s="99">
        <v>102</v>
      </c>
      <c r="EK58" s="99">
        <v>267</v>
      </c>
      <c r="EL58" s="99">
        <v>1700</v>
      </c>
      <c r="EM58" s="99">
        <v>524</v>
      </c>
      <c r="EN58" s="99">
        <v>153</v>
      </c>
      <c r="EO58" s="99">
        <v>135</v>
      </c>
      <c r="EP58" s="99">
        <v>636</v>
      </c>
      <c r="EQ58" s="99">
        <v>566</v>
      </c>
      <c r="ER58" s="99">
        <v>455</v>
      </c>
      <c r="ES58" s="99">
        <v>1206</v>
      </c>
      <c r="ET58" s="99">
        <v>1280</v>
      </c>
      <c r="EU58" s="99">
        <v>697</v>
      </c>
      <c r="EV58" s="99">
        <v>270</v>
      </c>
      <c r="EW58" s="99">
        <v>493</v>
      </c>
      <c r="EX58" s="99">
        <v>581</v>
      </c>
      <c r="EY58" s="99">
        <v>498</v>
      </c>
      <c r="EZ58" s="99">
        <v>276</v>
      </c>
      <c r="FA58" s="99">
        <v>455</v>
      </c>
      <c r="FB58" s="99">
        <v>363</v>
      </c>
      <c r="FC58" s="99">
        <v>990</v>
      </c>
      <c r="FD58" s="99">
        <v>181</v>
      </c>
      <c r="FE58" s="99">
        <v>856</v>
      </c>
      <c r="FF58" s="99">
        <v>299</v>
      </c>
      <c r="FG58" s="99">
        <v>1958</v>
      </c>
      <c r="FH58" s="99">
        <v>188</v>
      </c>
    </row>
    <row r="59" spans="1:164" ht="12" customHeight="1" x14ac:dyDescent="0.2">
      <c r="A59" s="75" t="s">
        <v>273</v>
      </c>
      <c r="B59" s="51" t="s">
        <v>237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>
        <v>187</v>
      </c>
      <c r="W59" s="98">
        <v>139</v>
      </c>
      <c r="X59" s="98">
        <v>105</v>
      </c>
      <c r="Y59" s="98">
        <v>98</v>
      </c>
      <c r="Z59" s="98">
        <v>9991</v>
      </c>
      <c r="AA59" s="98">
        <v>11035</v>
      </c>
      <c r="AB59" s="98">
        <v>20982</v>
      </c>
      <c r="AC59" s="98">
        <v>6366</v>
      </c>
      <c r="AD59" s="98">
        <v>1862</v>
      </c>
      <c r="AE59" s="98">
        <v>1049</v>
      </c>
      <c r="AF59" s="98">
        <v>968</v>
      </c>
      <c r="AG59" s="98">
        <v>787</v>
      </c>
      <c r="AH59" s="98">
        <v>719</v>
      </c>
      <c r="AI59" s="98">
        <v>741</v>
      </c>
      <c r="AJ59" s="98">
        <v>550</v>
      </c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>
        <v>84</v>
      </c>
      <c r="DB59" s="98">
        <v>264</v>
      </c>
      <c r="DC59" s="98">
        <v>179</v>
      </c>
      <c r="DD59" s="98">
        <v>187</v>
      </c>
      <c r="DE59" s="98">
        <v>207</v>
      </c>
      <c r="DF59" s="98">
        <v>229</v>
      </c>
      <c r="DG59" s="98">
        <v>147</v>
      </c>
      <c r="DH59" s="98">
        <v>139</v>
      </c>
      <c r="DI59" s="98">
        <v>123</v>
      </c>
      <c r="DJ59" s="98">
        <v>116</v>
      </c>
      <c r="DK59" s="98">
        <v>207</v>
      </c>
      <c r="DL59" s="98">
        <v>105</v>
      </c>
      <c r="DM59" s="98">
        <v>269</v>
      </c>
      <c r="DN59" s="98">
        <v>226</v>
      </c>
      <c r="DO59" s="98">
        <v>193</v>
      </c>
      <c r="DP59" s="98">
        <v>98</v>
      </c>
      <c r="DQ59" s="98">
        <v>12256</v>
      </c>
      <c r="DR59" s="98">
        <v>6076</v>
      </c>
      <c r="DS59" s="98">
        <v>11209</v>
      </c>
      <c r="DT59" s="98">
        <v>9991</v>
      </c>
      <c r="DU59" s="98">
        <v>12397</v>
      </c>
      <c r="DV59" s="98">
        <v>17036</v>
      </c>
      <c r="DW59" s="98">
        <v>13957</v>
      </c>
      <c r="DX59" s="98">
        <v>11035</v>
      </c>
      <c r="DY59" s="98">
        <v>19437</v>
      </c>
      <c r="DZ59" s="98">
        <v>19021</v>
      </c>
      <c r="EA59" s="98">
        <v>17742</v>
      </c>
      <c r="EB59" s="98">
        <v>20982</v>
      </c>
      <c r="EC59" s="98">
        <v>19144</v>
      </c>
      <c r="ED59" s="98">
        <v>13456</v>
      </c>
      <c r="EE59" s="98">
        <v>7480</v>
      </c>
      <c r="EF59" s="98">
        <v>6366</v>
      </c>
      <c r="EG59" s="98">
        <v>4263</v>
      </c>
      <c r="EH59" s="98">
        <v>4786</v>
      </c>
      <c r="EI59" s="98">
        <v>2942</v>
      </c>
      <c r="EJ59" s="98">
        <v>1862</v>
      </c>
      <c r="EK59" s="98">
        <v>1491</v>
      </c>
      <c r="EL59" s="98">
        <v>1631</v>
      </c>
      <c r="EM59" s="98">
        <v>2266</v>
      </c>
      <c r="EN59" s="98">
        <v>1049</v>
      </c>
      <c r="EO59" s="98">
        <v>2134</v>
      </c>
      <c r="EP59" s="98">
        <v>3040</v>
      </c>
      <c r="EQ59" s="98">
        <v>2065</v>
      </c>
      <c r="ER59" s="98">
        <v>968</v>
      </c>
      <c r="ES59" s="98">
        <v>1680</v>
      </c>
      <c r="ET59" s="98">
        <v>1955</v>
      </c>
      <c r="EU59" s="98">
        <v>2213</v>
      </c>
      <c r="EV59" s="98">
        <v>787</v>
      </c>
      <c r="EW59" s="98">
        <v>1056</v>
      </c>
      <c r="EX59" s="98">
        <v>1508</v>
      </c>
      <c r="EY59" s="98">
        <v>1425</v>
      </c>
      <c r="EZ59" s="98">
        <v>719</v>
      </c>
      <c r="FA59" s="98">
        <v>1965</v>
      </c>
      <c r="FB59" s="98">
        <v>1482</v>
      </c>
      <c r="FC59" s="98">
        <v>1823</v>
      </c>
      <c r="FD59" s="98">
        <v>741</v>
      </c>
      <c r="FE59" s="98">
        <v>1223</v>
      </c>
      <c r="FF59" s="98">
        <v>1280</v>
      </c>
      <c r="FG59" s="98">
        <v>1138</v>
      </c>
      <c r="FH59" s="98">
        <v>550</v>
      </c>
    </row>
    <row r="60" spans="1:164" ht="12" customHeight="1" x14ac:dyDescent="0.2">
      <c r="A60" s="76" t="s">
        <v>126</v>
      </c>
      <c r="B60" s="72" t="s">
        <v>274</v>
      </c>
      <c r="C60" s="99">
        <v>4464</v>
      </c>
      <c r="D60" s="99">
        <v>5338</v>
      </c>
      <c r="E60" s="99">
        <v>6116</v>
      </c>
      <c r="F60" s="99">
        <v>6054</v>
      </c>
      <c r="G60" s="99">
        <v>7002</v>
      </c>
      <c r="H60" s="99">
        <v>7450</v>
      </c>
      <c r="I60" s="99">
        <v>8312</v>
      </c>
      <c r="J60" s="99">
        <v>9482</v>
      </c>
      <c r="K60" s="99">
        <v>10404</v>
      </c>
      <c r="L60" s="99">
        <v>10557</v>
      </c>
      <c r="M60" s="99">
        <v>10578</v>
      </c>
      <c r="N60" s="99">
        <v>10871</v>
      </c>
      <c r="O60" s="99">
        <v>10981</v>
      </c>
      <c r="P60" s="99">
        <v>11506</v>
      </c>
      <c r="Q60" s="99">
        <v>11114</v>
      </c>
      <c r="R60" s="99">
        <v>11037</v>
      </c>
      <c r="S60" s="99">
        <v>11519</v>
      </c>
      <c r="T60" s="99">
        <v>9182</v>
      </c>
      <c r="U60" s="99">
        <v>9606</v>
      </c>
      <c r="V60" s="99">
        <v>10597</v>
      </c>
      <c r="W60" s="99">
        <v>10097</v>
      </c>
      <c r="X60" s="99">
        <v>9366</v>
      </c>
      <c r="Y60" s="99">
        <v>7524</v>
      </c>
      <c r="Z60" s="99">
        <v>10545</v>
      </c>
      <c r="AA60" s="99">
        <v>10640</v>
      </c>
      <c r="AB60" s="99">
        <v>11412</v>
      </c>
      <c r="AC60" s="99">
        <v>10667</v>
      </c>
      <c r="AD60" s="99">
        <v>10481</v>
      </c>
      <c r="AE60" s="99">
        <v>10478</v>
      </c>
      <c r="AF60" s="99">
        <v>10581</v>
      </c>
      <c r="AG60" s="99">
        <v>8989</v>
      </c>
      <c r="AH60" s="99">
        <v>7854</v>
      </c>
      <c r="AI60" s="99">
        <v>6916</v>
      </c>
      <c r="AJ60" s="99">
        <v>7078</v>
      </c>
      <c r="AK60" s="72"/>
      <c r="AL60" s="99">
        <v>4173</v>
      </c>
      <c r="AM60" s="99">
        <v>4254</v>
      </c>
      <c r="AN60" s="99">
        <v>4356</v>
      </c>
      <c r="AO60" s="99">
        <v>4464</v>
      </c>
      <c r="AP60" s="99">
        <v>4587</v>
      </c>
      <c r="AQ60" s="99">
        <v>4790</v>
      </c>
      <c r="AR60" s="99">
        <v>5038</v>
      </c>
      <c r="AS60" s="99">
        <v>5338</v>
      </c>
      <c r="AT60" s="99">
        <v>5437</v>
      </c>
      <c r="AU60" s="99">
        <v>5600</v>
      </c>
      <c r="AV60" s="99">
        <v>5799</v>
      </c>
      <c r="AW60" s="99">
        <v>6116</v>
      </c>
      <c r="AX60" s="99">
        <v>6054</v>
      </c>
      <c r="AY60" s="99">
        <v>6208</v>
      </c>
      <c r="AZ60" s="99">
        <v>6346</v>
      </c>
      <c r="BA60" s="99">
        <v>6516</v>
      </c>
      <c r="BB60" s="99">
        <v>7002</v>
      </c>
      <c r="BC60" s="99">
        <v>7051</v>
      </c>
      <c r="BD60" s="99">
        <v>7133</v>
      </c>
      <c r="BE60" s="99">
        <v>7237</v>
      </c>
      <c r="BF60" s="99">
        <v>7450</v>
      </c>
      <c r="BG60" s="99">
        <v>7535</v>
      </c>
      <c r="BH60" s="99">
        <v>7697</v>
      </c>
      <c r="BI60" s="99">
        <v>7879</v>
      </c>
      <c r="BJ60" s="99">
        <v>8312</v>
      </c>
      <c r="BK60" s="99">
        <v>8460</v>
      </c>
      <c r="BL60" s="99">
        <v>8634</v>
      </c>
      <c r="BM60" s="99">
        <v>8923</v>
      </c>
      <c r="BN60" s="99">
        <v>9482</v>
      </c>
      <c r="BO60" s="99">
        <v>9657</v>
      </c>
      <c r="BP60" s="99">
        <v>9821</v>
      </c>
      <c r="BQ60" s="99">
        <v>9963</v>
      </c>
      <c r="BR60" s="99">
        <v>10404</v>
      </c>
      <c r="BS60" s="99">
        <v>10287</v>
      </c>
      <c r="BT60" s="99">
        <v>10308</v>
      </c>
      <c r="BU60" s="99">
        <v>10239</v>
      </c>
      <c r="BV60" s="99">
        <v>10557</v>
      </c>
      <c r="BW60" s="99">
        <v>10515</v>
      </c>
      <c r="BX60" s="99">
        <v>10544</v>
      </c>
      <c r="BY60" s="99">
        <v>10557</v>
      </c>
      <c r="BZ60" s="99">
        <v>10578</v>
      </c>
      <c r="CA60" s="99">
        <v>10503</v>
      </c>
      <c r="CB60" s="99">
        <v>10702</v>
      </c>
      <c r="CC60" s="99">
        <v>10632</v>
      </c>
      <c r="CD60" s="99">
        <v>10871</v>
      </c>
      <c r="CE60" s="99">
        <v>10854</v>
      </c>
      <c r="CF60" s="99">
        <v>10835</v>
      </c>
      <c r="CG60" s="99">
        <v>10816</v>
      </c>
      <c r="CH60" s="99">
        <v>10981</v>
      </c>
      <c r="CI60" s="99">
        <v>10951</v>
      </c>
      <c r="CJ60" s="99">
        <v>11245</v>
      </c>
      <c r="CK60" s="99">
        <v>11547</v>
      </c>
      <c r="CL60" s="99">
        <v>11506</v>
      </c>
      <c r="CM60" s="99">
        <v>11114</v>
      </c>
      <c r="CN60" s="99">
        <v>11197</v>
      </c>
      <c r="CO60" s="99">
        <v>11286</v>
      </c>
      <c r="CP60" s="99">
        <v>11251</v>
      </c>
      <c r="CQ60" s="99">
        <v>11037</v>
      </c>
      <c r="CR60" s="99">
        <v>11351</v>
      </c>
      <c r="CS60" s="99">
        <v>10939</v>
      </c>
      <c r="CT60" s="99">
        <v>11308</v>
      </c>
      <c r="CU60" s="99">
        <v>11519</v>
      </c>
      <c r="CV60" s="99">
        <v>12198</v>
      </c>
      <c r="CW60" s="99">
        <v>10897</v>
      </c>
      <c r="CX60" s="99">
        <v>11242</v>
      </c>
      <c r="CY60" s="99">
        <v>9182</v>
      </c>
      <c r="CZ60" s="99">
        <v>9606</v>
      </c>
      <c r="DA60" s="99">
        <v>9907</v>
      </c>
      <c r="DB60" s="99">
        <v>9958</v>
      </c>
      <c r="DC60" s="99">
        <v>10449</v>
      </c>
      <c r="DD60" s="99">
        <v>10597</v>
      </c>
      <c r="DE60" s="99">
        <v>10658</v>
      </c>
      <c r="DF60" s="99">
        <v>10878</v>
      </c>
      <c r="DG60" s="99">
        <v>10577</v>
      </c>
      <c r="DH60" s="99">
        <v>10097</v>
      </c>
      <c r="DI60" s="99">
        <v>10049</v>
      </c>
      <c r="DJ60" s="99">
        <v>9769</v>
      </c>
      <c r="DK60" s="99">
        <v>9605</v>
      </c>
      <c r="DL60" s="99">
        <v>9366</v>
      </c>
      <c r="DM60" s="99">
        <v>9057</v>
      </c>
      <c r="DN60" s="99">
        <v>8045</v>
      </c>
      <c r="DO60" s="99">
        <v>7832</v>
      </c>
      <c r="DP60" s="99">
        <v>7524</v>
      </c>
      <c r="DQ60" s="99">
        <v>11451</v>
      </c>
      <c r="DR60" s="99">
        <v>10442</v>
      </c>
      <c r="DS60" s="99">
        <v>10362</v>
      </c>
      <c r="DT60" s="99">
        <v>10545</v>
      </c>
      <c r="DU60" s="99">
        <v>10337</v>
      </c>
      <c r="DV60" s="99">
        <v>10092</v>
      </c>
      <c r="DW60" s="99">
        <v>10132</v>
      </c>
      <c r="DX60" s="99">
        <v>10640</v>
      </c>
      <c r="DY60" s="99">
        <v>10686</v>
      </c>
      <c r="DZ60" s="99">
        <v>10285</v>
      </c>
      <c r="EA60" s="99">
        <v>11179</v>
      </c>
      <c r="EB60" s="99">
        <v>11412</v>
      </c>
      <c r="EC60" s="99">
        <v>12011</v>
      </c>
      <c r="ED60" s="99">
        <v>11525</v>
      </c>
      <c r="EE60" s="99">
        <v>11457</v>
      </c>
      <c r="EF60" s="99">
        <v>10667</v>
      </c>
      <c r="EG60" s="99">
        <v>10779</v>
      </c>
      <c r="EH60" s="99">
        <v>10772</v>
      </c>
      <c r="EI60" s="99">
        <v>10800</v>
      </c>
      <c r="EJ60" s="99">
        <v>10481</v>
      </c>
      <c r="EK60" s="99">
        <v>10653</v>
      </c>
      <c r="EL60" s="99">
        <v>10632</v>
      </c>
      <c r="EM60" s="99">
        <v>10642</v>
      </c>
      <c r="EN60" s="99">
        <v>10478</v>
      </c>
      <c r="EO60" s="99">
        <v>10805</v>
      </c>
      <c r="EP60" s="99">
        <v>10681</v>
      </c>
      <c r="EQ60" s="99">
        <v>10659</v>
      </c>
      <c r="ER60" s="99">
        <v>10581</v>
      </c>
      <c r="ES60" s="99">
        <v>10534</v>
      </c>
      <c r="ET60" s="99">
        <v>9341</v>
      </c>
      <c r="EU60" s="99">
        <v>9197</v>
      </c>
      <c r="EV60" s="99">
        <v>8989</v>
      </c>
      <c r="EW60" s="99">
        <v>7699</v>
      </c>
      <c r="EX60" s="99">
        <v>7645</v>
      </c>
      <c r="EY60" s="99">
        <v>7561</v>
      </c>
      <c r="EZ60" s="99">
        <v>7854</v>
      </c>
      <c r="FA60" s="99">
        <v>7452</v>
      </c>
      <c r="FB60" s="99">
        <v>7230</v>
      </c>
      <c r="FC60" s="99">
        <v>7112</v>
      </c>
      <c r="FD60" s="99">
        <v>6916</v>
      </c>
      <c r="FE60" s="99">
        <v>6728</v>
      </c>
      <c r="FF60" s="99">
        <v>6527</v>
      </c>
      <c r="FG60" s="99">
        <v>6915</v>
      </c>
      <c r="FH60" s="99">
        <v>7078</v>
      </c>
    </row>
    <row r="61" spans="1:164" ht="12" customHeight="1" x14ac:dyDescent="0.2">
      <c r="A61" s="75" t="s">
        <v>275</v>
      </c>
      <c r="B61" s="51" t="s">
        <v>241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>
        <v>10592</v>
      </c>
      <c r="W61" s="98">
        <v>10085</v>
      </c>
      <c r="X61" s="98">
        <v>9366</v>
      </c>
      <c r="Y61" s="98">
        <v>7524</v>
      </c>
      <c r="Z61" s="98">
        <v>10378</v>
      </c>
      <c r="AA61" s="98">
        <v>10485</v>
      </c>
      <c r="AB61" s="98">
        <v>11374</v>
      </c>
      <c r="AC61" s="98">
        <v>10667</v>
      </c>
      <c r="AD61" s="98">
        <v>10481</v>
      </c>
      <c r="AE61" s="98">
        <v>10478</v>
      </c>
      <c r="AF61" s="98">
        <v>10581</v>
      </c>
      <c r="AG61" s="98">
        <v>8989</v>
      </c>
      <c r="AH61" s="98">
        <v>7854</v>
      </c>
      <c r="AI61" s="98">
        <v>6916</v>
      </c>
      <c r="AJ61" s="98">
        <v>7078</v>
      </c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>
        <v>9901</v>
      </c>
      <c r="DB61" s="98">
        <v>9953</v>
      </c>
      <c r="DC61" s="98">
        <v>10443</v>
      </c>
      <c r="DD61" s="98">
        <v>10592</v>
      </c>
      <c r="DE61" s="98">
        <v>10649</v>
      </c>
      <c r="DF61" s="98">
        <v>10869</v>
      </c>
      <c r="DG61" s="98">
        <v>10568</v>
      </c>
      <c r="DH61" s="98">
        <v>10085</v>
      </c>
      <c r="DI61" s="98">
        <v>10032</v>
      </c>
      <c r="DJ61" s="98">
        <v>9751</v>
      </c>
      <c r="DK61" s="98">
        <v>9588</v>
      </c>
      <c r="DL61" s="98">
        <v>9366</v>
      </c>
      <c r="DM61" s="98">
        <v>9057</v>
      </c>
      <c r="DN61" s="98">
        <v>8044</v>
      </c>
      <c r="DO61" s="98">
        <v>7832</v>
      </c>
      <c r="DP61" s="98">
        <v>7524</v>
      </c>
      <c r="DQ61" s="98">
        <v>11278</v>
      </c>
      <c r="DR61" s="98">
        <v>10272</v>
      </c>
      <c r="DS61" s="98">
        <v>10193</v>
      </c>
      <c r="DT61" s="98">
        <v>10378</v>
      </c>
      <c r="DU61" s="98">
        <v>10177</v>
      </c>
      <c r="DV61" s="98">
        <v>9934</v>
      </c>
      <c r="DW61" s="98">
        <v>9975</v>
      </c>
      <c r="DX61" s="98">
        <v>10485</v>
      </c>
      <c r="DY61" s="98">
        <v>10530</v>
      </c>
      <c r="DZ61" s="98">
        <v>10132</v>
      </c>
      <c r="EA61" s="98">
        <v>11141</v>
      </c>
      <c r="EB61" s="98">
        <v>11374</v>
      </c>
      <c r="EC61" s="98">
        <v>11974</v>
      </c>
      <c r="ED61" s="98">
        <v>11489</v>
      </c>
      <c r="EE61" s="98">
        <v>11457</v>
      </c>
      <c r="EF61" s="98">
        <v>10667</v>
      </c>
      <c r="EG61" s="98">
        <v>10779</v>
      </c>
      <c r="EH61" s="98">
        <v>10772</v>
      </c>
      <c r="EI61" s="98">
        <v>10800</v>
      </c>
      <c r="EJ61" s="98">
        <v>10481</v>
      </c>
      <c r="EK61" s="98">
        <v>10653</v>
      </c>
      <c r="EL61" s="98">
        <v>10632</v>
      </c>
      <c r="EM61" s="98">
        <v>10642</v>
      </c>
      <c r="EN61" s="98">
        <v>10478</v>
      </c>
      <c r="EO61" s="98">
        <v>10805</v>
      </c>
      <c r="EP61" s="98">
        <v>10681</v>
      </c>
      <c r="EQ61" s="98">
        <v>10659</v>
      </c>
      <c r="ER61" s="98">
        <v>10581</v>
      </c>
      <c r="ES61" s="98">
        <v>10534</v>
      </c>
      <c r="ET61" s="98">
        <v>9341</v>
      </c>
      <c r="EU61" s="98">
        <v>9197</v>
      </c>
      <c r="EV61" s="98">
        <v>8989</v>
      </c>
      <c r="EW61" s="98">
        <v>7699</v>
      </c>
      <c r="EX61" s="98">
        <v>7645</v>
      </c>
      <c r="EY61" s="98">
        <v>7561</v>
      </c>
      <c r="EZ61" s="98">
        <v>7854</v>
      </c>
      <c r="FA61" s="98">
        <v>7452</v>
      </c>
      <c r="FB61" s="98">
        <v>7230</v>
      </c>
      <c r="FC61" s="98">
        <v>7112</v>
      </c>
      <c r="FD61" s="98">
        <v>6916</v>
      </c>
      <c r="FE61" s="98">
        <v>6728</v>
      </c>
      <c r="FF61" s="98">
        <v>6527</v>
      </c>
      <c r="FG61" s="98">
        <v>6915</v>
      </c>
      <c r="FH61" s="98">
        <v>7078</v>
      </c>
    </row>
    <row r="62" spans="1:164" ht="12" customHeight="1" x14ac:dyDescent="0.2">
      <c r="A62" s="76" t="s">
        <v>276</v>
      </c>
      <c r="B62" s="72" t="s">
        <v>243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>
        <v>6</v>
      </c>
      <c r="W62" s="99">
        <v>13</v>
      </c>
      <c r="X62" s="99">
        <v>0</v>
      </c>
      <c r="Y62" s="99">
        <v>0</v>
      </c>
      <c r="Z62" s="99">
        <v>167</v>
      </c>
      <c r="AA62" s="99">
        <v>155</v>
      </c>
      <c r="AB62" s="99">
        <v>38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9">
        <v>0</v>
      </c>
      <c r="AI62" s="99">
        <v>0</v>
      </c>
      <c r="AJ62" s="99">
        <v>0</v>
      </c>
      <c r="AK62" s="72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>
        <v>6</v>
      </c>
      <c r="DB62" s="99">
        <v>6</v>
      </c>
      <c r="DC62" s="99">
        <v>6</v>
      </c>
      <c r="DD62" s="99">
        <v>6</v>
      </c>
      <c r="DE62" s="99">
        <v>9</v>
      </c>
      <c r="DF62" s="99">
        <v>9</v>
      </c>
      <c r="DG62" s="99">
        <v>9</v>
      </c>
      <c r="DH62" s="99">
        <v>13</v>
      </c>
      <c r="DI62" s="99">
        <v>16</v>
      </c>
      <c r="DJ62" s="99">
        <v>18</v>
      </c>
      <c r="DK62" s="99">
        <v>16</v>
      </c>
      <c r="DL62" s="99">
        <v>0</v>
      </c>
      <c r="DM62" s="99">
        <v>0</v>
      </c>
      <c r="DN62" s="99">
        <v>0</v>
      </c>
      <c r="DO62" s="99">
        <v>0</v>
      </c>
      <c r="DP62" s="99">
        <v>0</v>
      </c>
      <c r="DQ62" s="99">
        <v>173</v>
      </c>
      <c r="DR62" s="99">
        <v>170</v>
      </c>
      <c r="DS62" s="99">
        <v>169</v>
      </c>
      <c r="DT62" s="99">
        <v>167</v>
      </c>
      <c r="DU62" s="99">
        <v>160</v>
      </c>
      <c r="DV62" s="99">
        <v>158</v>
      </c>
      <c r="DW62" s="99">
        <v>157</v>
      </c>
      <c r="DX62" s="99">
        <v>155</v>
      </c>
      <c r="DY62" s="99">
        <v>155</v>
      </c>
      <c r="DZ62" s="99">
        <v>154</v>
      </c>
      <c r="EA62" s="99">
        <v>38</v>
      </c>
      <c r="EB62" s="99">
        <v>38</v>
      </c>
      <c r="EC62" s="99">
        <v>37</v>
      </c>
      <c r="ED62" s="99">
        <v>37</v>
      </c>
      <c r="EE62" s="99">
        <v>0</v>
      </c>
      <c r="EF62" s="99">
        <v>0</v>
      </c>
      <c r="EG62" s="99">
        <v>0</v>
      </c>
      <c r="EH62" s="99">
        <v>0</v>
      </c>
      <c r="EI62" s="99">
        <v>0</v>
      </c>
      <c r="EJ62" s="99">
        <v>0</v>
      </c>
      <c r="EK62" s="99">
        <v>0</v>
      </c>
      <c r="EL62" s="99">
        <v>0</v>
      </c>
      <c r="EM62" s="99">
        <v>0</v>
      </c>
      <c r="EN62" s="99">
        <v>0</v>
      </c>
      <c r="EO62" s="99">
        <v>0</v>
      </c>
      <c r="EP62" s="99">
        <v>0</v>
      </c>
      <c r="EQ62" s="99">
        <v>0</v>
      </c>
      <c r="ER62" s="99">
        <v>0</v>
      </c>
      <c r="ES62" s="99">
        <v>0</v>
      </c>
      <c r="ET62" s="99">
        <v>0</v>
      </c>
      <c r="EU62" s="99">
        <v>0</v>
      </c>
      <c r="EV62" s="99">
        <v>0</v>
      </c>
      <c r="EW62" s="99">
        <v>0</v>
      </c>
      <c r="EX62" s="99">
        <v>0</v>
      </c>
      <c r="EY62" s="99">
        <v>0</v>
      </c>
      <c r="EZ62" s="99">
        <v>0</v>
      </c>
      <c r="FA62" s="99">
        <v>0</v>
      </c>
      <c r="FB62" s="99">
        <v>0</v>
      </c>
      <c r="FC62" s="99">
        <v>0</v>
      </c>
      <c r="FD62" s="99">
        <v>0</v>
      </c>
      <c r="FE62" s="99">
        <v>0</v>
      </c>
      <c r="FF62" s="99">
        <v>0</v>
      </c>
      <c r="FG62" s="99">
        <v>0</v>
      </c>
      <c r="FH62" s="99">
        <v>0</v>
      </c>
    </row>
    <row r="63" spans="1:164" ht="12" customHeight="1" x14ac:dyDescent="0.2">
      <c r="A63" s="75" t="s">
        <v>277</v>
      </c>
      <c r="B63" s="51" t="s">
        <v>237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8">
        <v>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>
        <v>0</v>
      </c>
      <c r="DB63" s="98">
        <v>0</v>
      </c>
      <c r="DC63" s="98">
        <v>0</v>
      </c>
      <c r="DD63" s="98">
        <v>0</v>
      </c>
      <c r="DE63" s="98">
        <v>0</v>
      </c>
      <c r="DF63" s="98">
        <v>0</v>
      </c>
      <c r="DG63" s="98">
        <v>0</v>
      </c>
      <c r="DH63" s="98">
        <v>0</v>
      </c>
      <c r="DI63" s="98">
        <v>0</v>
      </c>
      <c r="DJ63" s="98">
        <v>0</v>
      </c>
      <c r="DK63" s="98">
        <v>0</v>
      </c>
      <c r="DL63" s="98">
        <v>0</v>
      </c>
      <c r="DM63" s="98">
        <v>0</v>
      </c>
      <c r="DN63" s="98">
        <v>0</v>
      </c>
      <c r="DO63" s="98">
        <v>0</v>
      </c>
      <c r="DP63" s="98">
        <v>0</v>
      </c>
      <c r="DQ63" s="98">
        <v>0</v>
      </c>
      <c r="DR63" s="98">
        <v>0</v>
      </c>
      <c r="DS63" s="98">
        <v>0</v>
      </c>
      <c r="DT63" s="98">
        <v>0</v>
      </c>
      <c r="DU63" s="98">
        <v>0</v>
      </c>
      <c r="DV63" s="98">
        <v>0</v>
      </c>
      <c r="DW63" s="98">
        <v>0</v>
      </c>
      <c r="DX63" s="98">
        <v>0</v>
      </c>
      <c r="DY63" s="98">
        <v>0</v>
      </c>
      <c r="DZ63" s="98">
        <v>0</v>
      </c>
      <c r="EA63" s="98">
        <v>0</v>
      </c>
      <c r="EB63" s="98">
        <v>0</v>
      </c>
      <c r="EC63" s="98">
        <v>0</v>
      </c>
      <c r="ED63" s="98">
        <v>0</v>
      </c>
      <c r="EE63" s="98">
        <v>0</v>
      </c>
      <c r="EF63" s="98">
        <v>0</v>
      </c>
      <c r="EG63" s="98">
        <v>0</v>
      </c>
      <c r="EH63" s="98">
        <v>0</v>
      </c>
      <c r="EI63" s="98">
        <v>0</v>
      </c>
      <c r="EJ63" s="98">
        <v>0</v>
      </c>
      <c r="EK63" s="98">
        <v>0</v>
      </c>
      <c r="EL63" s="98">
        <v>0</v>
      </c>
      <c r="EM63" s="98">
        <v>0</v>
      </c>
      <c r="EN63" s="98">
        <v>0</v>
      </c>
      <c r="EO63" s="98">
        <v>0</v>
      </c>
      <c r="EP63" s="98">
        <v>0</v>
      </c>
      <c r="EQ63" s="98">
        <v>0</v>
      </c>
      <c r="ER63" s="98">
        <v>0</v>
      </c>
      <c r="ES63" s="98">
        <v>0</v>
      </c>
      <c r="ET63" s="98">
        <v>0</v>
      </c>
      <c r="EU63" s="98">
        <v>0</v>
      </c>
      <c r="EV63" s="98">
        <v>0</v>
      </c>
      <c r="EW63" s="98">
        <v>0</v>
      </c>
      <c r="EX63" s="98">
        <v>0</v>
      </c>
      <c r="EY63" s="98">
        <v>0</v>
      </c>
      <c r="EZ63" s="98">
        <v>0</v>
      </c>
      <c r="FA63" s="98">
        <v>0</v>
      </c>
      <c r="FB63" s="98">
        <v>0</v>
      </c>
      <c r="FC63" s="98">
        <v>0</v>
      </c>
      <c r="FD63" s="98">
        <v>0</v>
      </c>
      <c r="FE63" s="98">
        <v>0</v>
      </c>
      <c r="FF63" s="98">
        <v>0</v>
      </c>
      <c r="FG63" s="98">
        <v>0</v>
      </c>
      <c r="FH63" s="98">
        <v>0</v>
      </c>
    </row>
    <row r="64" spans="1:164" ht="12" customHeight="1" x14ac:dyDescent="0.2">
      <c r="A64" s="76" t="s">
        <v>278</v>
      </c>
      <c r="B64" s="72" t="s">
        <v>279</v>
      </c>
      <c r="C64" s="99">
        <v>86265</v>
      </c>
      <c r="D64" s="99">
        <v>88751</v>
      </c>
      <c r="E64" s="99">
        <v>91011</v>
      </c>
      <c r="F64" s="99">
        <v>91207</v>
      </c>
      <c r="G64" s="99">
        <v>91089</v>
      </c>
      <c r="H64" s="99">
        <v>90602</v>
      </c>
      <c r="I64" s="99">
        <v>88942</v>
      </c>
      <c r="J64" s="99">
        <v>85817</v>
      </c>
      <c r="K64" s="99">
        <v>83932</v>
      </c>
      <c r="L64" s="99">
        <v>81363</v>
      </c>
      <c r="M64" s="99">
        <v>77813</v>
      </c>
      <c r="N64" s="99">
        <v>70177</v>
      </c>
      <c r="O64" s="99">
        <v>62723</v>
      </c>
      <c r="P64" s="99">
        <v>53649</v>
      </c>
      <c r="Q64" s="99">
        <v>54974</v>
      </c>
      <c r="R64" s="99">
        <v>41486</v>
      </c>
      <c r="S64" s="99">
        <v>30466</v>
      </c>
      <c r="T64" s="99">
        <v>25694</v>
      </c>
      <c r="U64" s="99">
        <v>27700</v>
      </c>
      <c r="V64" s="99">
        <v>19867</v>
      </c>
      <c r="W64" s="99">
        <v>14358</v>
      </c>
      <c r="X64" s="99">
        <v>11313</v>
      </c>
      <c r="Y64" s="99">
        <v>10053</v>
      </c>
      <c r="Z64" s="99">
        <v>8949</v>
      </c>
      <c r="AA64" s="99">
        <v>9946</v>
      </c>
      <c r="AB64" s="99">
        <v>10960</v>
      </c>
      <c r="AC64" s="99">
        <v>9623</v>
      </c>
      <c r="AD64" s="99">
        <v>9513</v>
      </c>
      <c r="AE64" s="99">
        <v>7063</v>
      </c>
      <c r="AF64" s="99">
        <v>7099</v>
      </c>
      <c r="AG64" s="99">
        <v>5225</v>
      </c>
      <c r="AH64" s="99">
        <v>5605</v>
      </c>
      <c r="AI64" s="99">
        <v>5040</v>
      </c>
      <c r="AJ64" s="99">
        <v>3993</v>
      </c>
      <c r="AK64" s="72"/>
      <c r="AL64" s="99">
        <v>83575</v>
      </c>
      <c r="AM64" s="99">
        <v>84286</v>
      </c>
      <c r="AN64" s="99">
        <v>85533</v>
      </c>
      <c r="AO64" s="99">
        <v>86265</v>
      </c>
      <c r="AP64" s="99">
        <v>87132</v>
      </c>
      <c r="AQ64" s="99">
        <v>87478</v>
      </c>
      <c r="AR64" s="99">
        <v>88116</v>
      </c>
      <c r="AS64" s="99">
        <v>88751</v>
      </c>
      <c r="AT64" s="99">
        <v>89815</v>
      </c>
      <c r="AU64" s="99">
        <v>90173</v>
      </c>
      <c r="AV64" s="99">
        <v>90601</v>
      </c>
      <c r="AW64" s="99">
        <v>91011</v>
      </c>
      <c r="AX64" s="99">
        <v>91207</v>
      </c>
      <c r="AY64" s="99">
        <v>90242</v>
      </c>
      <c r="AZ64" s="99">
        <v>90828</v>
      </c>
      <c r="BA64" s="99">
        <v>91304</v>
      </c>
      <c r="BB64" s="99">
        <v>91089</v>
      </c>
      <c r="BC64" s="99">
        <v>91168</v>
      </c>
      <c r="BD64" s="99">
        <v>90566</v>
      </c>
      <c r="BE64" s="99">
        <v>90576</v>
      </c>
      <c r="BF64" s="99">
        <v>90602</v>
      </c>
      <c r="BG64" s="99">
        <v>90871</v>
      </c>
      <c r="BH64" s="99">
        <v>90160</v>
      </c>
      <c r="BI64" s="99">
        <v>89776</v>
      </c>
      <c r="BJ64" s="99">
        <v>88942</v>
      </c>
      <c r="BK64" s="99">
        <v>87577</v>
      </c>
      <c r="BL64" s="99">
        <v>86575</v>
      </c>
      <c r="BM64" s="99">
        <v>86427</v>
      </c>
      <c r="BN64" s="99">
        <v>85817</v>
      </c>
      <c r="BO64" s="99">
        <v>84508</v>
      </c>
      <c r="BP64" s="99">
        <v>84481</v>
      </c>
      <c r="BQ64" s="99">
        <v>84309</v>
      </c>
      <c r="BR64" s="99">
        <v>83932</v>
      </c>
      <c r="BS64" s="99">
        <v>82363</v>
      </c>
      <c r="BT64" s="99">
        <v>81735</v>
      </c>
      <c r="BU64" s="99">
        <v>80603</v>
      </c>
      <c r="BV64" s="99">
        <v>81363</v>
      </c>
      <c r="BW64" s="99">
        <v>80390</v>
      </c>
      <c r="BX64" s="99">
        <v>79265</v>
      </c>
      <c r="BY64" s="99">
        <v>78454</v>
      </c>
      <c r="BZ64" s="99">
        <v>77813</v>
      </c>
      <c r="CA64" s="99">
        <v>76125</v>
      </c>
      <c r="CB64" s="99">
        <v>73998</v>
      </c>
      <c r="CC64" s="99">
        <v>72246</v>
      </c>
      <c r="CD64" s="99">
        <v>70177</v>
      </c>
      <c r="CE64" s="99">
        <v>67186</v>
      </c>
      <c r="CF64" s="99">
        <v>65941</v>
      </c>
      <c r="CG64" s="99">
        <v>64616</v>
      </c>
      <c r="CH64" s="99">
        <v>62723</v>
      </c>
      <c r="CI64" s="99">
        <v>60849</v>
      </c>
      <c r="CJ64" s="99">
        <v>57784</v>
      </c>
      <c r="CK64" s="99">
        <v>56114</v>
      </c>
      <c r="CL64" s="99">
        <v>53649</v>
      </c>
      <c r="CM64" s="99">
        <v>54974</v>
      </c>
      <c r="CN64" s="99">
        <v>53565</v>
      </c>
      <c r="CO64" s="99">
        <v>49497</v>
      </c>
      <c r="CP64" s="99">
        <v>42953</v>
      </c>
      <c r="CQ64" s="99">
        <v>41486</v>
      </c>
      <c r="CR64" s="99">
        <v>39599</v>
      </c>
      <c r="CS64" s="99">
        <v>35480</v>
      </c>
      <c r="CT64" s="99">
        <v>33685</v>
      </c>
      <c r="CU64" s="99">
        <v>30466</v>
      </c>
      <c r="CV64" s="99">
        <v>28834</v>
      </c>
      <c r="CW64" s="99">
        <v>29820</v>
      </c>
      <c r="CX64" s="99">
        <v>28141</v>
      </c>
      <c r="CY64" s="99">
        <v>25694</v>
      </c>
      <c r="CZ64" s="99">
        <v>27700</v>
      </c>
      <c r="DA64" s="99">
        <v>27050</v>
      </c>
      <c r="DB64" s="99">
        <v>24250</v>
      </c>
      <c r="DC64" s="99">
        <v>21476</v>
      </c>
      <c r="DD64" s="99">
        <v>19867</v>
      </c>
      <c r="DE64" s="99">
        <v>18846</v>
      </c>
      <c r="DF64" s="99">
        <v>17791</v>
      </c>
      <c r="DG64" s="99">
        <v>16136</v>
      </c>
      <c r="DH64" s="99">
        <v>14358</v>
      </c>
      <c r="DI64" s="99">
        <v>12721</v>
      </c>
      <c r="DJ64" s="99">
        <v>12007</v>
      </c>
      <c r="DK64" s="99">
        <v>12112</v>
      </c>
      <c r="DL64" s="99">
        <v>11313</v>
      </c>
      <c r="DM64" s="99">
        <v>11320</v>
      </c>
      <c r="DN64" s="99">
        <v>11253</v>
      </c>
      <c r="DO64" s="99">
        <v>10666</v>
      </c>
      <c r="DP64" s="99">
        <v>10053</v>
      </c>
      <c r="DQ64" s="99">
        <v>9308</v>
      </c>
      <c r="DR64" s="99">
        <v>8611</v>
      </c>
      <c r="DS64" s="99">
        <v>8629</v>
      </c>
      <c r="DT64" s="99">
        <v>8949</v>
      </c>
      <c r="DU64" s="99">
        <v>10105</v>
      </c>
      <c r="DV64" s="99">
        <v>9660</v>
      </c>
      <c r="DW64" s="99">
        <v>9766</v>
      </c>
      <c r="DX64" s="99">
        <v>9946</v>
      </c>
      <c r="DY64" s="99">
        <v>10525</v>
      </c>
      <c r="DZ64" s="99">
        <v>10644</v>
      </c>
      <c r="EA64" s="99">
        <v>10878</v>
      </c>
      <c r="EB64" s="99">
        <v>10960</v>
      </c>
      <c r="EC64" s="99">
        <v>10102</v>
      </c>
      <c r="ED64" s="99">
        <v>9774</v>
      </c>
      <c r="EE64" s="99">
        <v>9593</v>
      </c>
      <c r="EF64" s="99">
        <v>9623</v>
      </c>
      <c r="EG64" s="99">
        <v>9674</v>
      </c>
      <c r="EH64" s="99">
        <v>9789</v>
      </c>
      <c r="EI64" s="99">
        <v>9694</v>
      </c>
      <c r="EJ64" s="99">
        <v>9513</v>
      </c>
      <c r="EK64" s="99">
        <v>8848</v>
      </c>
      <c r="EL64" s="99">
        <v>8048</v>
      </c>
      <c r="EM64" s="99">
        <v>6937</v>
      </c>
      <c r="EN64" s="99">
        <v>7063</v>
      </c>
      <c r="EO64" s="99">
        <v>7051</v>
      </c>
      <c r="EP64" s="99">
        <v>7114</v>
      </c>
      <c r="EQ64" s="99">
        <v>7120</v>
      </c>
      <c r="ER64" s="99">
        <v>7099</v>
      </c>
      <c r="ES64" s="99">
        <v>6711</v>
      </c>
      <c r="ET64" s="99">
        <v>6520</v>
      </c>
      <c r="EU64" s="99">
        <v>6010</v>
      </c>
      <c r="EV64" s="99">
        <v>5225</v>
      </c>
      <c r="EW64" s="99">
        <v>5662</v>
      </c>
      <c r="EX64" s="99">
        <v>5640</v>
      </c>
      <c r="EY64" s="99">
        <v>5582</v>
      </c>
      <c r="EZ64" s="99">
        <v>5605</v>
      </c>
      <c r="FA64" s="99">
        <v>5110</v>
      </c>
      <c r="FB64" s="99">
        <v>4850</v>
      </c>
      <c r="FC64" s="99">
        <v>4582</v>
      </c>
      <c r="FD64" s="99">
        <v>5040</v>
      </c>
      <c r="FE64" s="99">
        <v>5096</v>
      </c>
      <c r="FF64" s="99">
        <v>5386</v>
      </c>
      <c r="FG64" s="99">
        <v>4440</v>
      </c>
      <c r="FH64" s="99">
        <v>3993</v>
      </c>
    </row>
    <row r="65" spans="1:164" ht="12" customHeight="1" x14ac:dyDescent="0.2">
      <c r="A65" s="75" t="s">
        <v>280</v>
      </c>
      <c r="B65" s="51" t="s">
        <v>241</v>
      </c>
      <c r="C65" s="98">
        <v>83325</v>
      </c>
      <c r="D65" s="98">
        <v>85850</v>
      </c>
      <c r="E65" s="98">
        <v>88100</v>
      </c>
      <c r="F65" s="98">
        <v>88352</v>
      </c>
      <c r="G65" s="98">
        <v>88219</v>
      </c>
      <c r="H65" s="98">
        <v>87829</v>
      </c>
      <c r="I65" s="98">
        <v>86283</v>
      </c>
      <c r="J65" s="98">
        <v>83296</v>
      </c>
      <c r="K65" s="98">
        <v>81580</v>
      </c>
      <c r="L65" s="98">
        <v>79197</v>
      </c>
      <c r="M65" s="98">
        <v>75252</v>
      </c>
      <c r="N65" s="98">
        <v>67918</v>
      </c>
      <c r="O65" s="98">
        <v>60222</v>
      </c>
      <c r="P65" s="98">
        <v>51177</v>
      </c>
      <c r="Q65" s="98">
        <v>52940</v>
      </c>
      <c r="R65" s="98">
        <v>39747</v>
      </c>
      <c r="S65" s="98">
        <v>28943</v>
      </c>
      <c r="T65" s="98">
        <v>24142</v>
      </c>
      <c r="U65" s="98">
        <v>26026</v>
      </c>
      <c r="V65" s="98">
        <v>18640</v>
      </c>
      <c r="W65" s="98">
        <v>13354</v>
      </c>
      <c r="X65" s="98">
        <v>10412</v>
      </c>
      <c r="Y65" s="98">
        <v>9355</v>
      </c>
      <c r="Z65" s="98">
        <v>7531</v>
      </c>
      <c r="AA65" s="98">
        <v>7351</v>
      </c>
      <c r="AB65" s="98">
        <v>7467</v>
      </c>
      <c r="AC65" s="98">
        <v>6837</v>
      </c>
      <c r="AD65" s="98">
        <v>6749</v>
      </c>
      <c r="AE65" s="98">
        <v>4836</v>
      </c>
      <c r="AF65" s="98">
        <v>4823</v>
      </c>
      <c r="AG65" s="98">
        <v>3369</v>
      </c>
      <c r="AH65" s="98">
        <v>3616</v>
      </c>
      <c r="AI65" s="98">
        <v>3522</v>
      </c>
      <c r="AJ65" s="98">
        <v>3065</v>
      </c>
      <c r="AL65" s="98">
        <v>80789</v>
      </c>
      <c r="AM65" s="98">
        <v>81457</v>
      </c>
      <c r="AN65" s="98">
        <v>82615</v>
      </c>
      <c r="AO65" s="98">
        <v>83325</v>
      </c>
      <c r="AP65" s="98">
        <v>84238</v>
      </c>
      <c r="AQ65" s="98">
        <v>84564</v>
      </c>
      <c r="AR65" s="98">
        <v>85194</v>
      </c>
      <c r="AS65" s="98">
        <v>85850</v>
      </c>
      <c r="AT65" s="98">
        <v>86885</v>
      </c>
      <c r="AU65" s="98">
        <v>87250</v>
      </c>
      <c r="AV65" s="98">
        <v>87680</v>
      </c>
      <c r="AW65" s="98">
        <v>88100</v>
      </c>
      <c r="AX65" s="98">
        <v>88352</v>
      </c>
      <c r="AY65" s="98">
        <v>87323</v>
      </c>
      <c r="AZ65" s="98">
        <v>87969</v>
      </c>
      <c r="BA65" s="98">
        <v>88471</v>
      </c>
      <c r="BB65" s="98">
        <v>88219</v>
      </c>
      <c r="BC65" s="98">
        <v>88143</v>
      </c>
      <c r="BD65" s="98">
        <v>87757</v>
      </c>
      <c r="BE65" s="98">
        <v>87756</v>
      </c>
      <c r="BF65" s="98">
        <v>87829</v>
      </c>
      <c r="BG65" s="98">
        <v>88050</v>
      </c>
      <c r="BH65" s="98">
        <v>87346</v>
      </c>
      <c r="BI65" s="98">
        <v>87034</v>
      </c>
      <c r="BJ65" s="98">
        <v>86283</v>
      </c>
      <c r="BK65" s="98">
        <v>85173</v>
      </c>
      <c r="BL65" s="98">
        <v>84244</v>
      </c>
      <c r="BM65" s="98">
        <v>84107</v>
      </c>
      <c r="BN65" s="98">
        <v>83296</v>
      </c>
      <c r="BO65" s="98">
        <v>82065</v>
      </c>
      <c r="BP65" s="98">
        <v>82023</v>
      </c>
      <c r="BQ65" s="98">
        <v>81924</v>
      </c>
      <c r="BR65" s="98">
        <v>81580</v>
      </c>
      <c r="BS65" s="98">
        <v>80097</v>
      </c>
      <c r="BT65" s="98">
        <v>79535</v>
      </c>
      <c r="BU65" s="98">
        <v>78487</v>
      </c>
      <c r="BV65" s="98">
        <v>79197</v>
      </c>
      <c r="BW65" s="98">
        <v>78150</v>
      </c>
      <c r="BX65" s="98">
        <v>76940</v>
      </c>
      <c r="BY65" s="98">
        <v>76035</v>
      </c>
      <c r="BZ65" s="98">
        <v>75252</v>
      </c>
      <c r="CA65" s="98">
        <v>73682</v>
      </c>
      <c r="CB65" s="98">
        <v>71597</v>
      </c>
      <c r="CC65" s="98">
        <v>69872</v>
      </c>
      <c r="CD65" s="98">
        <v>67918</v>
      </c>
      <c r="CE65" s="98">
        <v>64933</v>
      </c>
      <c r="CF65" s="98">
        <v>63627</v>
      </c>
      <c r="CG65" s="98">
        <v>62272</v>
      </c>
      <c r="CH65" s="98">
        <v>60222</v>
      </c>
      <c r="CI65" s="98">
        <v>58349</v>
      </c>
      <c r="CJ65" s="98">
        <v>55176</v>
      </c>
      <c r="CK65" s="98">
        <v>53736</v>
      </c>
      <c r="CL65" s="98">
        <v>51177</v>
      </c>
      <c r="CM65" s="98">
        <v>52940</v>
      </c>
      <c r="CN65" s="98">
        <v>51464</v>
      </c>
      <c r="CO65" s="98">
        <v>47488</v>
      </c>
      <c r="CP65" s="98">
        <v>40950</v>
      </c>
      <c r="CQ65" s="98">
        <v>39747</v>
      </c>
      <c r="CR65" s="98">
        <v>38208</v>
      </c>
      <c r="CS65" s="98">
        <v>34155</v>
      </c>
      <c r="CT65" s="98">
        <v>32371</v>
      </c>
      <c r="CU65" s="98">
        <v>28943</v>
      </c>
      <c r="CV65" s="98">
        <v>27484</v>
      </c>
      <c r="CW65" s="98">
        <v>28862</v>
      </c>
      <c r="CX65" s="98">
        <v>26905</v>
      </c>
      <c r="CY65" s="98">
        <v>24142</v>
      </c>
      <c r="CZ65" s="98">
        <v>26026</v>
      </c>
      <c r="DA65" s="98">
        <v>25768</v>
      </c>
      <c r="DB65" s="98">
        <v>23049</v>
      </c>
      <c r="DC65" s="98">
        <v>20531</v>
      </c>
      <c r="DD65" s="98">
        <v>18640</v>
      </c>
      <c r="DE65" s="98">
        <v>17337</v>
      </c>
      <c r="DF65" s="98">
        <v>16400</v>
      </c>
      <c r="DG65" s="98">
        <v>14846</v>
      </c>
      <c r="DH65" s="98">
        <v>13354</v>
      </c>
      <c r="DI65" s="98">
        <v>11813</v>
      </c>
      <c r="DJ65" s="98">
        <v>11092</v>
      </c>
      <c r="DK65" s="98">
        <v>11140</v>
      </c>
      <c r="DL65" s="98">
        <v>10412</v>
      </c>
      <c r="DM65" s="98">
        <v>10442</v>
      </c>
      <c r="DN65" s="98">
        <v>10470</v>
      </c>
      <c r="DO65" s="98">
        <v>9992</v>
      </c>
      <c r="DP65" s="98">
        <v>9355</v>
      </c>
      <c r="DQ65" s="98">
        <v>8298</v>
      </c>
      <c r="DR65" s="98">
        <v>7508</v>
      </c>
      <c r="DS65" s="98">
        <v>7331</v>
      </c>
      <c r="DT65" s="98">
        <v>7531</v>
      </c>
      <c r="DU65" s="98">
        <v>7826</v>
      </c>
      <c r="DV65" s="98">
        <v>7408</v>
      </c>
      <c r="DW65" s="98">
        <v>7374</v>
      </c>
      <c r="DX65" s="98">
        <v>7351</v>
      </c>
      <c r="DY65" s="98">
        <v>7288</v>
      </c>
      <c r="DZ65" s="98">
        <v>7160</v>
      </c>
      <c r="EA65" s="98">
        <v>7263</v>
      </c>
      <c r="EB65" s="98">
        <v>7467</v>
      </c>
      <c r="EC65" s="98">
        <v>7330</v>
      </c>
      <c r="ED65" s="98">
        <v>7130</v>
      </c>
      <c r="EE65" s="98">
        <v>6946</v>
      </c>
      <c r="EF65" s="98">
        <v>6837</v>
      </c>
      <c r="EG65" s="98">
        <v>7212</v>
      </c>
      <c r="EH65" s="98">
        <v>7093</v>
      </c>
      <c r="EI65" s="98">
        <v>6987</v>
      </c>
      <c r="EJ65" s="98">
        <v>6749</v>
      </c>
      <c r="EK65" s="98">
        <v>6105</v>
      </c>
      <c r="EL65" s="98">
        <v>5418</v>
      </c>
      <c r="EM65" s="98">
        <v>4754</v>
      </c>
      <c r="EN65" s="98">
        <v>4836</v>
      </c>
      <c r="EO65" s="98">
        <v>4800</v>
      </c>
      <c r="EP65" s="98">
        <v>4862</v>
      </c>
      <c r="EQ65" s="98">
        <v>4796</v>
      </c>
      <c r="ER65" s="98">
        <v>4823</v>
      </c>
      <c r="ES65" s="98">
        <v>4517</v>
      </c>
      <c r="ET65" s="98">
        <v>4452</v>
      </c>
      <c r="EU65" s="98">
        <v>3912</v>
      </c>
      <c r="EV65" s="98">
        <v>3369</v>
      </c>
      <c r="EW65" s="98">
        <v>3547</v>
      </c>
      <c r="EX65" s="98">
        <v>3579</v>
      </c>
      <c r="EY65" s="98">
        <v>3563</v>
      </c>
      <c r="EZ65" s="98">
        <v>3616</v>
      </c>
      <c r="FA65" s="98">
        <v>3326</v>
      </c>
      <c r="FB65" s="98">
        <v>3226</v>
      </c>
      <c r="FC65" s="98">
        <v>3152</v>
      </c>
      <c r="FD65" s="98">
        <v>3522</v>
      </c>
      <c r="FE65" s="98">
        <v>3698</v>
      </c>
      <c r="FF65" s="98">
        <v>4002</v>
      </c>
      <c r="FG65" s="98">
        <v>3092</v>
      </c>
      <c r="FH65" s="98">
        <v>3065</v>
      </c>
    </row>
    <row r="66" spans="1:164" ht="12" customHeight="1" x14ac:dyDescent="0.2">
      <c r="A66" s="76" t="s">
        <v>281</v>
      </c>
      <c r="B66" s="72" t="s">
        <v>243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>
        <v>603</v>
      </c>
      <c r="W66" s="99">
        <v>504</v>
      </c>
      <c r="X66" s="99">
        <v>473</v>
      </c>
      <c r="Y66" s="99">
        <v>360</v>
      </c>
      <c r="Z66" s="99">
        <v>209</v>
      </c>
      <c r="AA66" s="99">
        <v>371</v>
      </c>
      <c r="AB66" s="99">
        <v>858</v>
      </c>
      <c r="AC66" s="99">
        <v>167</v>
      </c>
      <c r="AD66" s="99">
        <v>360</v>
      </c>
      <c r="AE66" s="99">
        <v>199</v>
      </c>
      <c r="AF66" s="99">
        <v>221</v>
      </c>
      <c r="AG66" s="99">
        <v>180</v>
      </c>
      <c r="AH66" s="99">
        <v>194</v>
      </c>
      <c r="AI66" s="99">
        <v>154</v>
      </c>
      <c r="AJ66" s="99">
        <v>205</v>
      </c>
      <c r="AK66" s="72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>
        <v>514</v>
      </c>
      <c r="DB66" s="99">
        <v>687</v>
      </c>
      <c r="DC66" s="99">
        <v>529</v>
      </c>
      <c r="DD66" s="99">
        <v>603</v>
      </c>
      <c r="DE66" s="99">
        <v>807</v>
      </c>
      <c r="DF66" s="99">
        <v>825</v>
      </c>
      <c r="DG66" s="99">
        <v>826</v>
      </c>
      <c r="DH66" s="99">
        <v>504</v>
      </c>
      <c r="DI66" s="99">
        <v>474</v>
      </c>
      <c r="DJ66" s="99">
        <v>467</v>
      </c>
      <c r="DK66" s="99">
        <v>450</v>
      </c>
      <c r="DL66" s="99">
        <v>473</v>
      </c>
      <c r="DM66" s="99">
        <v>466</v>
      </c>
      <c r="DN66" s="99">
        <v>431</v>
      </c>
      <c r="DO66" s="99">
        <v>354</v>
      </c>
      <c r="DP66" s="99">
        <v>360</v>
      </c>
      <c r="DQ66" s="99">
        <v>200</v>
      </c>
      <c r="DR66" s="99">
        <v>213</v>
      </c>
      <c r="DS66" s="99">
        <v>203</v>
      </c>
      <c r="DT66" s="99">
        <v>209</v>
      </c>
      <c r="DU66" s="99">
        <v>239</v>
      </c>
      <c r="DV66" s="99">
        <v>248</v>
      </c>
      <c r="DW66" s="99">
        <v>254</v>
      </c>
      <c r="DX66" s="99">
        <v>371</v>
      </c>
      <c r="DY66" s="99">
        <v>976</v>
      </c>
      <c r="DZ66" s="99">
        <v>989</v>
      </c>
      <c r="EA66" s="99">
        <v>1045</v>
      </c>
      <c r="EB66" s="99">
        <v>858</v>
      </c>
      <c r="EC66" s="99">
        <v>276</v>
      </c>
      <c r="ED66" s="99">
        <v>253</v>
      </c>
      <c r="EE66" s="99">
        <v>249</v>
      </c>
      <c r="EF66" s="99">
        <v>167</v>
      </c>
      <c r="EG66" s="99">
        <v>227</v>
      </c>
      <c r="EH66" s="99">
        <v>243</v>
      </c>
      <c r="EI66" s="99">
        <v>276</v>
      </c>
      <c r="EJ66" s="99">
        <v>360</v>
      </c>
      <c r="EK66" s="99">
        <v>367</v>
      </c>
      <c r="EL66" s="99">
        <v>383</v>
      </c>
      <c r="EM66" s="99">
        <v>197</v>
      </c>
      <c r="EN66" s="99">
        <v>199</v>
      </c>
      <c r="EO66" s="99">
        <v>110</v>
      </c>
      <c r="EP66" s="99">
        <v>116</v>
      </c>
      <c r="EQ66" s="99">
        <v>113</v>
      </c>
      <c r="ER66" s="99">
        <v>221</v>
      </c>
      <c r="ES66" s="99">
        <v>210</v>
      </c>
      <c r="ET66" s="99">
        <v>212</v>
      </c>
      <c r="EU66" s="99">
        <v>207</v>
      </c>
      <c r="EV66" s="99">
        <v>180</v>
      </c>
      <c r="EW66" s="99">
        <v>195</v>
      </c>
      <c r="EX66" s="99">
        <v>195</v>
      </c>
      <c r="EY66" s="99">
        <v>195</v>
      </c>
      <c r="EZ66" s="99">
        <v>194</v>
      </c>
      <c r="FA66" s="99">
        <v>179</v>
      </c>
      <c r="FB66" s="99">
        <v>161</v>
      </c>
      <c r="FC66" s="99">
        <v>154</v>
      </c>
      <c r="FD66" s="99">
        <v>154</v>
      </c>
      <c r="FE66" s="99">
        <v>136</v>
      </c>
      <c r="FF66" s="99">
        <v>134</v>
      </c>
      <c r="FG66" s="99">
        <v>169</v>
      </c>
      <c r="FH66" s="99">
        <v>205</v>
      </c>
    </row>
    <row r="67" spans="1:164" ht="12" customHeight="1" x14ac:dyDescent="0.2">
      <c r="A67" s="75" t="s">
        <v>282</v>
      </c>
      <c r="B67" s="51" t="s">
        <v>237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>
        <v>624</v>
      </c>
      <c r="W67" s="98">
        <v>503</v>
      </c>
      <c r="X67" s="98">
        <v>427</v>
      </c>
      <c r="Y67" s="98">
        <v>338</v>
      </c>
      <c r="Z67" s="98">
        <v>1209</v>
      </c>
      <c r="AA67" s="98">
        <v>2224</v>
      </c>
      <c r="AB67" s="98">
        <v>2635</v>
      </c>
      <c r="AC67" s="98">
        <v>2619</v>
      </c>
      <c r="AD67" s="98">
        <v>2405</v>
      </c>
      <c r="AE67" s="98">
        <v>2029</v>
      </c>
      <c r="AF67" s="98">
        <v>2055</v>
      </c>
      <c r="AG67" s="98">
        <v>1676</v>
      </c>
      <c r="AH67" s="98">
        <v>1794</v>
      </c>
      <c r="AI67" s="98">
        <v>1364</v>
      </c>
      <c r="AJ67" s="98">
        <v>724</v>
      </c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>
        <v>768</v>
      </c>
      <c r="DB67" s="98">
        <v>514</v>
      </c>
      <c r="DC67" s="98">
        <v>417</v>
      </c>
      <c r="DD67" s="98">
        <v>624</v>
      </c>
      <c r="DE67" s="98">
        <v>702</v>
      </c>
      <c r="DF67" s="98">
        <v>566</v>
      </c>
      <c r="DG67" s="98">
        <v>464</v>
      </c>
      <c r="DH67" s="98">
        <v>503</v>
      </c>
      <c r="DI67" s="98">
        <v>434</v>
      </c>
      <c r="DJ67" s="98">
        <v>448</v>
      </c>
      <c r="DK67" s="98">
        <v>523</v>
      </c>
      <c r="DL67" s="98">
        <v>427</v>
      </c>
      <c r="DM67" s="98">
        <v>412</v>
      </c>
      <c r="DN67" s="98">
        <v>352</v>
      </c>
      <c r="DO67" s="98">
        <v>320</v>
      </c>
      <c r="DP67" s="98">
        <v>338</v>
      </c>
      <c r="DQ67" s="98">
        <v>809</v>
      </c>
      <c r="DR67" s="98">
        <v>888</v>
      </c>
      <c r="DS67" s="98">
        <v>1094</v>
      </c>
      <c r="DT67" s="98">
        <v>1209</v>
      </c>
      <c r="DU67" s="98">
        <v>2040</v>
      </c>
      <c r="DV67" s="98">
        <v>2004</v>
      </c>
      <c r="DW67" s="98">
        <v>2138</v>
      </c>
      <c r="DX67" s="98">
        <v>2224</v>
      </c>
      <c r="DY67" s="98">
        <v>2261</v>
      </c>
      <c r="DZ67" s="98">
        <v>2495</v>
      </c>
      <c r="EA67" s="98">
        <v>2570</v>
      </c>
      <c r="EB67" s="98">
        <v>2635</v>
      </c>
      <c r="EC67" s="98">
        <v>2497</v>
      </c>
      <c r="ED67" s="98">
        <v>2391</v>
      </c>
      <c r="EE67" s="98">
        <v>2397</v>
      </c>
      <c r="EF67" s="98">
        <v>2619</v>
      </c>
      <c r="EG67" s="98">
        <v>2235</v>
      </c>
      <c r="EH67" s="98">
        <v>2453</v>
      </c>
      <c r="EI67" s="98">
        <v>2431</v>
      </c>
      <c r="EJ67" s="98">
        <v>2405</v>
      </c>
      <c r="EK67" s="98">
        <v>2376</v>
      </c>
      <c r="EL67" s="98">
        <v>2247</v>
      </c>
      <c r="EM67" s="98">
        <v>1986</v>
      </c>
      <c r="EN67" s="98">
        <v>2029</v>
      </c>
      <c r="EO67" s="98">
        <v>2141</v>
      </c>
      <c r="EP67" s="98">
        <v>2136</v>
      </c>
      <c r="EQ67" s="98">
        <v>2212</v>
      </c>
      <c r="ER67" s="98">
        <v>2055</v>
      </c>
      <c r="ES67" s="98">
        <v>1984</v>
      </c>
      <c r="ET67" s="98">
        <v>1856</v>
      </c>
      <c r="EU67" s="98">
        <v>1891</v>
      </c>
      <c r="EV67" s="98">
        <v>1676</v>
      </c>
      <c r="EW67" s="98">
        <v>1920</v>
      </c>
      <c r="EX67" s="98">
        <v>1866</v>
      </c>
      <c r="EY67" s="98">
        <v>1824</v>
      </c>
      <c r="EZ67" s="98">
        <v>1794</v>
      </c>
      <c r="FA67" s="98">
        <v>1605</v>
      </c>
      <c r="FB67" s="98">
        <v>1463</v>
      </c>
      <c r="FC67" s="98">
        <v>1276</v>
      </c>
      <c r="FD67" s="98">
        <v>1364</v>
      </c>
      <c r="FE67" s="98">
        <v>1263</v>
      </c>
      <c r="FF67" s="98">
        <v>1249</v>
      </c>
      <c r="FG67" s="98">
        <v>1179</v>
      </c>
      <c r="FH67" s="98">
        <v>724</v>
      </c>
    </row>
    <row r="68" spans="1:164" ht="12" customHeight="1" x14ac:dyDescent="0.2">
      <c r="A68" s="61"/>
      <c r="B68" s="61"/>
      <c r="C68" s="66" t="s">
        <v>97</v>
      </c>
      <c r="D68" s="66" t="s">
        <v>97</v>
      </c>
      <c r="E68" s="66" t="s">
        <v>97</v>
      </c>
      <c r="F68" s="66" t="s">
        <v>97</v>
      </c>
      <c r="G68" s="66" t="s">
        <v>97</v>
      </c>
      <c r="H68" s="66" t="s">
        <v>97</v>
      </c>
      <c r="I68" s="66" t="s">
        <v>97</v>
      </c>
      <c r="J68" s="66" t="s">
        <v>97</v>
      </c>
      <c r="K68" s="66" t="s">
        <v>97</v>
      </c>
      <c r="L68" s="66" t="s">
        <v>97</v>
      </c>
      <c r="M68" s="66" t="s">
        <v>97</v>
      </c>
      <c r="N68" s="66" t="s">
        <v>97</v>
      </c>
      <c r="O68" s="66" t="s">
        <v>97</v>
      </c>
      <c r="P68" s="66" t="s">
        <v>97</v>
      </c>
      <c r="Q68" s="66" t="s">
        <v>97</v>
      </c>
      <c r="R68" s="66" t="s">
        <v>97</v>
      </c>
      <c r="S68" s="66" t="s">
        <v>97</v>
      </c>
      <c r="T68" s="66" t="s">
        <v>97</v>
      </c>
      <c r="U68" s="66" t="s">
        <v>97</v>
      </c>
      <c r="V68" s="66" t="s">
        <v>97</v>
      </c>
      <c r="W68" s="66" t="s">
        <v>97</v>
      </c>
      <c r="X68" s="66" t="s">
        <v>97</v>
      </c>
      <c r="Y68" s="66" t="s">
        <v>97</v>
      </c>
      <c r="Z68" s="66" t="s">
        <v>97</v>
      </c>
      <c r="AA68" s="66" t="s">
        <v>97</v>
      </c>
      <c r="AB68" s="66" t="s">
        <v>97</v>
      </c>
      <c r="AC68" s="66" t="s">
        <v>97</v>
      </c>
      <c r="AD68" s="66" t="s">
        <v>97</v>
      </c>
      <c r="AE68" s="66" t="s">
        <v>97</v>
      </c>
      <c r="AF68" s="66" t="s">
        <v>97</v>
      </c>
      <c r="AG68" s="66" t="s">
        <v>97</v>
      </c>
      <c r="AH68" s="66" t="s">
        <v>97</v>
      </c>
      <c r="AI68" s="66" t="s">
        <v>97</v>
      </c>
      <c r="AJ68" s="66" t="s">
        <v>97</v>
      </c>
      <c r="AK68" s="72"/>
      <c r="AL68" s="66" t="s">
        <v>97</v>
      </c>
      <c r="AM68" s="66" t="s">
        <v>97</v>
      </c>
      <c r="AN68" s="66" t="s">
        <v>97</v>
      </c>
      <c r="AO68" s="66" t="s">
        <v>97</v>
      </c>
      <c r="AP68" s="66" t="s">
        <v>97</v>
      </c>
      <c r="AQ68" s="66" t="s">
        <v>97</v>
      </c>
      <c r="AR68" s="66" t="s">
        <v>97</v>
      </c>
      <c r="AS68" s="66" t="s">
        <v>97</v>
      </c>
      <c r="AT68" s="66" t="s">
        <v>97</v>
      </c>
      <c r="AU68" s="66" t="s">
        <v>97</v>
      </c>
      <c r="AV68" s="66" t="s">
        <v>97</v>
      </c>
      <c r="AW68" s="66" t="s">
        <v>97</v>
      </c>
      <c r="AX68" s="66" t="s">
        <v>97</v>
      </c>
      <c r="AY68" s="66" t="s">
        <v>97</v>
      </c>
      <c r="AZ68" s="66" t="s">
        <v>97</v>
      </c>
      <c r="BA68" s="66" t="s">
        <v>97</v>
      </c>
      <c r="BB68" s="66" t="s">
        <v>97</v>
      </c>
      <c r="BC68" s="66" t="s">
        <v>97</v>
      </c>
      <c r="BD68" s="66" t="s">
        <v>97</v>
      </c>
      <c r="BE68" s="66" t="s">
        <v>97</v>
      </c>
      <c r="BF68" s="66" t="s">
        <v>97</v>
      </c>
      <c r="BG68" s="66" t="s">
        <v>97</v>
      </c>
      <c r="BH68" s="66" t="s">
        <v>97</v>
      </c>
      <c r="BI68" s="66" t="s">
        <v>97</v>
      </c>
      <c r="BJ68" s="66" t="s">
        <v>97</v>
      </c>
      <c r="BK68" s="66" t="s">
        <v>97</v>
      </c>
      <c r="BL68" s="66" t="s">
        <v>97</v>
      </c>
      <c r="BM68" s="66" t="s">
        <v>97</v>
      </c>
      <c r="BN68" s="66" t="s">
        <v>97</v>
      </c>
      <c r="BO68" s="66" t="s">
        <v>97</v>
      </c>
      <c r="BP68" s="66" t="s">
        <v>97</v>
      </c>
      <c r="BQ68" s="66" t="s">
        <v>97</v>
      </c>
      <c r="BR68" s="66" t="s">
        <v>97</v>
      </c>
      <c r="BS68" s="66" t="s">
        <v>97</v>
      </c>
      <c r="BT68" s="66" t="s">
        <v>97</v>
      </c>
      <c r="BU68" s="66" t="s">
        <v>97</v>
      </c>
      <c r="BV68" s="66" t="s">
        <v>97</v>
      </c>
      <c r="BW68" s="66" t="s">
        <v>97</v>
      </c>
      <c r="BX68" s="66" t="s">
        <v>97</v>
      </c>
      <c r="BY68" s="66" t="s">
        <v>97</v>
      </c>
      <c r="BZ68" s="66" t="s">
        <v>97</v>
      </c>
      <c r="CA68" s="66" t="s">
        <v>97</v>
      </c>
      <c r="CB68" s="66" t="s">
        <v>97</v>
      </c>
      <c r="CC68" s="66" t="s">
        <v>97</v>
      </c>
      <c r="CD68" s="66" t="s">
        <v>97</v>
      </c>
      <c r="CE68" s="66" t="s">
        <v>97</v>
      </c>
      <c r="CF68" s="66" t="s">
        <v>97</v>
      </c>
      <c r="CG68" s="66" t="s">
        <v>97</v>
      </c>
      <c r="CH68" s="66" t="s">
        <v>97</v>
      </c>
      <c r="CI68" s="66" t="s">
        <v>97</v>
      </c>
      <c r="CJ68" s="66" t="s">
        <v>97</v>
      </c>
      <c r="CK68" s="66" t="s">
        <v>97</v>
      </c>
      <c r="CL68" s="66" t="s">
        <v>97</v>
      </c>
      <c r="CM68" s="66" t="s">
        <v>97</v>
      </c>
      <c r="CN68" s="66" t="s">
        <v>97</v>
      </c>
      <c r="CO68" s="66" t="s">
        <v>97</v>
      </c>
      <c r="CP68" s="66" t="s">
        <v>97</v>
      </c>
      <c r="CQ68" s="66" t="s">
        <v>97</v>
      </c>
      <c r="CR68" s="66" t="s">
        <v>97</v>
      </c>
      <c r="CS68" s="66" t="s">
        <v>97</v>
      </c>
      <c r="CT68" s="66" t="s">
        <v>97</v>
      </c>
      <c r="CU68" s="66" t="s">
        <v>97</v>
      </c>
      <c r="CV68" s="66" t="s">
        <v>97</v>
      </c>
      <c r="CW68" s="66" t="s">
        <v>97</v>
      </c>
      <c r="CX68" s="66" t="s">
        <v>97</v>
      </c>
      <c r="CY68" s="66" t="s">
        <v>97</v>
      </c>
      <c r="CZ68" s="66" t="s">
        <v>97</v>
      </c>
      <c r="DA68" s="66" t="s">
        <v>97</v>
      </c>
      <c r="DB68" s="66" t="s">
        <v>97</v>
      </c>
      <c r="DC68" s="66" t="s">
        <v>97</v>
      </c>
      <c r="DD68" s="66" t="s">
        <v>97</v>
      </c>
      <c r="DE68" s="66" t="s">
        <v>97</v>
      </c>
      <c r="DF68" s="66" t="s">
        <v>97</v>
      </c>
      <c r="DG68" s="66" t="s">
        <v>97</v>
      </c>
      <c r="DH68" s="66" t="s">
        <v>97</v>
      </c>
      <c r="DI68" s="66" t="s">
        <v>97</v>
      </c>
      <c r="DJ68" s="66" t="s">
        <v>97</v>
      </c>
      <c r="DK68" s="66" t="s">
        <v>97</v>
      </c>
      <c r="DL68" s="66" t="s">
        <v>97</v>
      </c>
      <c r="DM68" s="66" t="s">
        <v>97</v>
      </c>
      <c r="DN68" s="66" t="s">
        <v>97</v>
      </c>
      <c r="DO68" s="66" t="s">
        <v>97</v>
      </c>
      <c r="DP68" s="66" t="s">
        <v>97</v>
      </c>
      <c r="DQ68" s="66" t="s">
        <v>97</v>
      </c>
      <c r="DR68" s="66" t="s">
        <v>97</v>
      </c>
      <c r="DS68" s="66" t="s">
        <v>97</v>
      </c>
      <c r="DT68" s="66" t="s">
        <v>97</v>
      </c>
      <c r="DU68" s="66" t="s">
        <v>97</v>
      </c>
      <c r="DV68" s="66" t="s">
        <v>97</v>
      </c>
      <c r="DW68" s="66" t="s">
        <v>97</v>
      </c>
      <c r="DX68" s="66" t="s">
        <v>97</v>
      </c>
      <c r="DY68" s="66" t="s">
        <v>97</v>
      </c>
      <c r="DZ68" s="66" t="s">
        <v>97</v>
      </c>
      <c r="EA68" s="66" t="s">
        <v>97</v>
      </c>
      <c r="EB68" s="66" t="s">
        <v>97</v>
      </c>
      <c r="EC68" s="66" t="s">
        <v>97</v>
      </c>
      <c r="ED68" s="66" t="s">
        <v>97</v>
      </c>
      <c r="EE68" s="66" t="s">
        <v>97</v>
      </c>
      <c r="EF68" s="66" t="s">
        <v>97</v>
      </c>
      <c r="EG68" s="66" t="s">
        <v>97</v>
      </c>
      <c r="EH68" s="66" t="s">
        <v>97</v>
      </c>
      <c r="EI68" s="66" t="s">
        <v>97</v>
      </c>
      <c r="EJ68" s="66" t="s">
        <v>97</v>
      </c>
      <c r="EK68" s="66" t="s">
        <v>97</v>
      </c>
      <c r="EL68" s="66" t="s">
        <v>97</v>
      </c>
      <c r="EM68" s="66" t="s">
        <v>97</v>
      </c>
      <c r="EN68" s="66" t="s">
        <v>97</v>
      </c>
      <c r="EO68" s="66" t="s">
        <v>97</v>
      </c>
      <c r="EP68" s="66" t="s">
        <v>97</v>
      </c>
      <c r="EQ68" s="66" t="s">
        <v>97</v>
      </c>
      <c r="ER68" s="66" t="s">
        <v>97</v>
      </c>
      <c r="ES68" s="66" t="s">
        <v>97</v>
      </c>
      <c r="ET68" s="66" t="s">
        <v>97</v>
      </c>
      <c r="EU68" s="66" t="s">
        <v>97</v>
      </c>
      <c r="EV68" s="66" t="s">
        <v>97</v>
      </c>
      <c r="EW68" s="66" t="s">
        <v>97</v>
      </c>
      <c r="EX68" s="66" t="s">
        <v>97</v>
      </c>
      <c r="EY68" s="66" t="s">
        <v>97</v>
      </c>
      <c r="EZ68" s="66" t="s">
        <v>97</v>
      </c>
      <c r="FA68" s="66" t="s">
        <v>97</v>
      </c>
      <c r="FB68" s="66" t="s">
        <v>97</v>
      </c>
      <c r="FC68" s="66" t="s">
        <v>97</v>
      </c>
      <c r="FD68" s="66" t="s">
        <v>97</v>
      </c>
      <c r="FE68" s="66" t="s">
        <v>97</v>
      </c>
      <c r="FF68" s="66" t="s">
        <v>97</v>
      </c>
      <c r="FG68" s="66" t="s">
        <v>97</v>
      </c>
      <c r="FH68" s="66" t="s">
        <v>97</v>
      </c>
    </row>
    <row r="69" spans="1:164" ht="12" customHeight="1" x14ac:dyDescent="0.2">
      <c r="A69" s="75">
        <v>5</v>
      </c>
      <c r="B69" s="51" t="s">
        <v>283</v>
      </c>
      <c r="C69" s="98">
        <v>91101</v>
      </c>
      <c r="D69" s="98">
        <v>94548</v>
      </c>
      <c r="E69" s="98">
        <v>97958</v>
      </c>
      <c r="F69" s="98">
        <v>98092</v>
      </c>
      <c r="G69" s="98">
        <v>98819</v>
      </c>
      <c r="H69" s="98">
        <v>99236</v>
      </c>
      <c r="I69" s="98">
        <v>98818</v>
      </c>
      <c r="J69" s="98">
        <v>97398</v>
      </c>
      <c r="K69" s="98">
        <v>96201</v>
      </c>
      <c r="L69" s="98">
        <v>93540</v>
      </c>
      <c r="M69" s="98">
        <v>90013</v>
      </c>
      <c r="N69" s="98">
        <v>82803</v>
      </c>
      <c r="O69" s="98">
        <v>75499</v>
      </c>
      <c r="P69" s="98">
        <v>67008</v>
      </c>
      <c r="Q69" s="98">
        <v>67992</v>
      </c>
      <c r="R69" s="98">
        <v>54807</v>
      </c>
      <c r="S69" s="98">
        <v>44863</v>
      </c>
      <c r="T69" s="98">
        <v>36199</v>
      </c>
      <c r="U69" s="98">
        <v>40629</v>
      </c>
      <c r="V69" s="98">
        <v>34815</v>
      </c>
      <c r="W69" s="98">
        <v>29127</v>
      </c>
      <c r="X69" s="98">
        <v>28227</v>
      </c>
      <c r="Y69" s="98">
        <v>25645</v>
      </c>
      <c r="Z69" s="98">
        <v>32858</v>
      </c>
      <c r="AA69" s="98">
        <v>35007</v>
      </c>
      <c r="AB69" s="98">
        <v>53431</v>
      </c>
      <c r="AC69" s="98">
        <v>34448</v>
      </c>
      <c r="AD69" s="98">
        <v>40122</v>
      </c>
      <c r="AE69" s="98">
        <v>24198</v>
      </c>
      <c r="AF69" s="98">
        <v>28324</v>
      </c>
      <c r="AG69" s="98">
        <v>25207</v>
      </c>
      <c r="AH69" s="98">
        <v>25913</v>
      </c>
      <c r="AI69" s="98">
        <v>17914</v>
      </c>
      <c r="AJ69" s="98">
        <v>18707</v>
      </c>
      <c r="AL69" s="98">
        <v>87941</v>
      </c>
      <c r="AM69" s="98">
        <v>88757</v>
      </c>
      <c r="AN69" s="98">
        <v>90057</v>
      </c>
      <c r="AO69" s="98">
        <v>91101</v>
      </c>
      <c r="AP69" s="98">
        <v>92166</v>
      </c>
      <c r="AQ69" s="98">
        <v>92812</v>
      </c>
      <c r="AR69" s="98">
        <v>93597</v>
      </c>
      <c r="AS69" s="98">
        <v>94548</v>
      </c>
      <c r="AT69" s="98">
        <v>95827</v>
      </c>
      <c r="AU69" s="98">
        <v>97187</v>
      </c>
      <c r="AV69" s="98">
        <v>97873</v>
      </c>
      <c r="AW69" s="98">
        <v>97958</v>
      </c>
      <c r="AX69" s="98">
        <v>98092</v>
      </c>
      <c r="AY69" s="98">
        <v>97227</v>
      </c>
      <c r="AZ69" s="98">
        <v>98637</v>
      </c>
      <c r="BA69" s="98">
        <v>99239</v>
      </c>
      <c r="BB69" s="98">
        <v>98819</v>
      </c>
      <c r="BC69" s="98">
        <v>99284</v>
      </c>
      <c r="BD69" s="98">
        <v>99627</v>
      </c>
      <c r="BE69" s="98">
        <v>99388</v>
      </c>
      <c r="BF69" s="98">
        <v>99236</v>
      </c>
      <c r="BG69" s="98">
        <v>99802</v>
      </c>
      <c r="BH69" s="98">
        <v>99807</v>
      </c>
      <c r="BI69" s="98">
        <v>99184</v>
      </c>
      <c r="BJ69" s="98">
        <v>98818</v>
      </c>
      <c r="BK69" s="98">
        <v>98527</v>
      </c>
      <c r="BL69" s="98">
        <v>97851</v>
      </c>
      <c r="BM69" s="98">
        <v>97743</v>
      </c>
      <c r="BN69" s="98">
        <v>97398</v>
      </c>
      <c r="BO69" s="98">
        <v>96597</v>
      </c>
      <c r="BP69" s="98">
        <v>96555</v>
      </c>
      <c r="BQ69" s="98">
        <v>96024</v>
      </c>
      <c r="BR69" s="98">
        <v>96201</v>
      </c>
      <c r="BS69" s="98">
        <v>95923</v>
      </c>
      <c r="BT69" s="98">
        <v>95373</v>
      </c>
      <c r="BU69" s="98">
        <v>94700</v>
      </c>
      <c r="BV69" s="98">
        <v>93540</v>
      </c>
      <c r="BW69" s="98">
        <v>93695</v>
      </c>
      <c r="BX69" s="98">
        <v>92798</v>
      </c>
      <c r="BY69" s="98">
        <v>91469</v>
      </c>
      <c r="BZ69" s="98">
        <v>90013</v>
      </c>
      <c r="CA69" s="98">
        <v>88819</v>
      </c>
      <c r="CB69" s="98">
        <v>86713</v>
      </c>
      <c r="CC69" s="98">
        <v>85057</v>
      </c>
      <c r="CD69" s="98">
        <v>82803</v>
      </c>
      <c r="CE69" s="98">
        <v>80366</v>
      </c>
      <c r="CF69" s="98">
        <v>78773</v>
      </c>
      <c r="CG69" s="98">
        <v>78126</v>
      </c>
      <c r="CH69" s="98">
        <v>75499</v>
      </c>
      <c r="CI69" s="98">
        <v>75691</v>
      </c>
      <c r="CJ69" s="98">
        <v>72160</v>
      </c>
      <c r="CK69" s="98">
        <v>70137</v>
      </c>
      <c r="CL69" s="98">
        <v>67008</v>
      </c>
      <c r="CM69" s="98">
        <v>67992</v>
      </c>
      <c r="CN69" s="98">
        <v>67591</v>
      </c>
      <c r="CO69" s="98">
        <v>63261</v>
      </c>
      <c r="CP69" s="98">
        <v>56336</v>
      </c>
      <c r="CQ69" s="98">
        <v>54807</v>
      </c>
      <c r="CR69" s="98">
        <v>52125</v>
      </c>
      <c r="CS69" s="98">
        <v>48029</v>
      </c>
      <c r="CT69" s="98">
        <v>45998</v>
      </c>
      <c r="CU69" s="98">
        <v>44863</v>
      </c>
      <c r="CV69" s="98">
        <v>44041</v>
      </c>
      <c r="CW69" s="98">
        <v>42064</v>
      </c>
      <c r="CX69" s="98">
        <v>40942</v>
      </c>
      <c r="CY69" s="98">
        <v>36199</v>
      </c>
      <c r="CZ69" s="98">
        <v>40629</v>
      </c>
      <c r="DA69" s="98">
        <v>39734</v>
      </c>
      <c r="DB69" s="98">
        <v>40107</v>
      </c>
      <c r="DC69" s="98">
        <v>37470</v>
      </c>
      <c r="DD69" s="98">
        <v>34815</v>
      </c>
      <c r="DE69" s="98">
        <v>34500</v>
      </c>
      <c r="DF69" s="98">
        <v>34278</v>
      </c>
      <c r="DG69" s="98">
        <v>32213</v>
      </c>
      <c r="DH69" s="98">
        <v>29127</v>
      </c>
      <c r="DI69" s="98">
        <v>29300</v>
      </c>
      <c r="DJ69" s="98">
        <v>27837</v>
      </c>
      <c r="DK69" s="98">
        <v>26936</v>
      </c>
      <c r="DL69" s="98">
        <v>28227</v>
      </c>
      <c r="DM69" s="98">
        <v>27145</v>
      </c>
      <c r="DN69" s="98">
        <v>25547</v>
      </c>
      <c r="DO69" s="98">
        <v>25288</v>
      </c>
      <c r="DP69" s="98">
        <v>25645</v>
      </c>
      <c r="DQ69" s="98">
        <v>38710</v>
      </c>
      <c r="DR69" s="98">
        <v>31022</v>
      </c>
      <c r="DS69" s="98">
        <v>35691</v>
      </c>
      <c r="DT69" s="98">
        <v>32858</v>
      </c>
      <c r="DU69" s="98">
        <v>37349</v>
      </c>
      <c r="DV69" s="98">
        <v>42704</v>
      </c>
      <c r="DW69" s="98">
        <v>38845</v>
      </c>
      <c r="DX69" s="98">
        <v>35007</v>
      </c>
      <c r="DY69" s="98">
        <v>50792</v>
      </c>
      <c r="DZ69" s="98">
        <v>47443</v>
      </c>
      <c r="EA69" s="98">
        <v>45566</v>
      </c>
      <c r="EB69" s="98">
        <v>53431</v>
      </c>
      <c r="EC69" s="98">
        <v>47996</v>
      </c>
      <c r="ED69" s="98">
        <v>41096</v>
      </c>
      <c r="EE69" s="98">
        <v>37600</v>
      </c>
      <c r="EF69" s="98">
        <v>34448</v>
      </c>
      <c r="EG69" s="98">
        <v>34449</v>
      </c>
      <c r="EH69" s="98">
        <v>39363</v>
      </c>
      <c r="EI69" s="98">
        <v>39677</v>
      </c>
      <c r="EJ69" s="98">
        <v>40122</v>
      </c>
      <c r="EK69" s="98">
        <v>32487</v>
      </c>
      <c r="EL69" s="98">
        <v>33097</v>
      </c>
      <c r="EM69" s="98">
        <v>26088</v>
      </c>
      <c r="EN69" s="98">
        <v>24198</v>
      </c>
      <c r="EO69" s="98">
        <v>27666</v>
      </c>
      <c r="EP69" s="98">
        <v>27678</v>
      </c>
      <c r="EQ69" s="98">
        <v>27924</v>
      </c>
      <c r="ER69" s="98">
        <v>28324</v>
      </c>
      <c r="ES69" s="98">
        <v>25817</v>
      </c>
      <c r="ET69" s="98">
        <v>27587</v>
      </c>
      <c r="EU69" s="98">
        <v>25254</v>
      </c>
      <c r="EV69" s="98">
        <v>25207</v>
      </c>
      <c r="EW69" s="98">
        <v>27078</v>
      </c>
      <c r="EX69" s="98">
        <v>25894</v>
      </c>
      <c r="EY69" s="98">
        <v>24551</v>
      </c>
      <c r="EZ69" s="98">
        <v>25913</v>
      </c>
      <c r="FA69" s="98">
        <v>23515</v>
      </c>
      <c r="FB69" s="98">
        <v>22394</v>
      </c>
      <c r="FC69" s="98">
        <v>21204</v>
      </c>
      <c r="FD69" s="98">
        <v>17914</v>
      </c>
      <c r="FE69" s="98">
        <v>24927</v>
      </c>
      <c r="FF69" s="98">
        <v>21123</v>
      </c>
      <c r="FG69" s="98">
        <v>23493</v>
      </c>
      <c r="FH69" s="98">
        <v>18707</v>
      </c>
    </row>
    <row r="70" spans="1:164" ht="12" customHeight="1" x14ac:dyDescent="0.2">
      <c r="A70" s="76"/>
      <c r="B70" s="72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72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</row>
    <row r="71" spans="1:164" ht="12" customHeight="1" x14ac:dyDescent="0.2">
      <c r="A71" s="75">
        <v>6</v>
      </c>
      <c r="B71" s="51" t="s">
        <v>284</v>
      </c>
      <c r="C71" s="98">
        <v>786</v>
      </c>
      <c r="D71" s="98">
        <v>835</v>
      </c>
      <c r="E71" s="98">
        <v>1053</v>
      </c>
      <c r="F71" s="98">
        <v>1171</v>
      </c>
      <c r="G71" s="98">
        <v>2031</v>
      </c>
      <c r="H71" s="98">
        <v>2700</v>
      </c>
      <c r="I71" s="98">
        <v>2830</v>
      </c>
      <c r="J71" s="98">
        <v>2385</v>
      </c>
      <c r="K71" s="98">
        <v>4235</v>
      </c>
      <c r="L71" s="98">
        <v>3047</v>
      </c>
      <c r="M71" s="98">
        <v>3239</v>
      </c>
      <c r="N71" s="98">
        <v>4618</v>
      </c>
      <c r="O71" s="98">
        <v>4925</v>
      </c>
      <c r="P71" s="98">
        <v>4557</v>
      </c>
      <c r="Q71" s="98">
        <v>5140</v>
      </c>
      <c r="R71" s="98">
        <v>2733</v>
      </c>
      <c r="S71" s="98">
        <v>4994</v>
      </c>
      <c r="T71" s="98">
        <v>4599</v>
      </c>
      <c r="U71" s="98"/>
      <c r="V71" s="98">
        <v>8379</v>
      </c>
      <c r="W71" s="98">
        <v>18416</v>
      </c>
      <c r="X71" s="98">
        <v>16935</v>
      </c>
      <c r="Y71" s="98">
        <v>17686</v>
      </c>
      <c r="Z71" s="98">
        <v>21529</v>
      </c>
      <c r="AA71" s="98">
        <v>31311</v>
      </c>
      <c r="AB71" s="98">
        <v>35824</v>
      </c>
      <c r="AC71" s="98">
        <v>19571</v>
      </c>
      <c r="AD71" s="98">
        <v>18724</v>
      </c>
      <c r="AE71" s="98">
        <v>27758</v>
      </c>
      <c r="AF71" s="98">
        <v>31640</v>
      </c>
      <c r="AG71" s="98">
        <v>24875</v>
      </c>
      <c r="AH71" s="98">
        <v>33301</v>
      </c>
      <c r="AI71" s="98">
        <v>24750</v>
      </c>
      <c r="AJ71" s="98">
        <v>24363</v>
      </c>
      <c r="AL71" s="98">
        <v>1434</v>
      </c>
      <c r="AM71" s="98">
        <v>1521</v>
      </c>
      <c r="AN71" s="98">
        <v>1369</v>
      </c>
      <c r="AO71" s="98">
        <v>786</v>
      </c>
      <c r="AP71" s="98">
        <v>1138</v>
      </c>
      <c r="AQ71" s="98">
        <v>1036</v>
      </c>
      <c r="AR71" s="98">
        <v>1034</v>
      </c>
      <c r="AS71" s="98">
        <v>835</v>
      </c>
      <c r="AT71" s="98">
        <v>1324</v>
      </c>
      <c r="AU71" s="98">
        <v>1547</v>
      </c>
      <c r="AV71" s="98">
        <v>1236</v>
      </c>
      <c r="AW71" s="98">
        <v>1053</v>
      </c>
      <c r="AX71" s="98">
        <v>1171</v>
      </c>
      <c r="AY71" s="98">
        <v>1241</v>
      </c>
      <c r="AZ71" s="98">
        <v>1638</v>
      </c>
      <c r="BA71" s="98">
        <v>1753</v>
      </c>
      <c r="BB71" s="98">
        <v>2031</v>
      </c>
      <c r="BC71" s="98">
        <v>2139</v>
      </c>
      <c r="BD71" s="98">
        <v>2298</v>
      </c>
      <c r="BE71" s="98">
        <v>2752</v>
      </c>
      <c r="BF71" s="98">
        <v>2700</v>
      </c>
      <c r="BG71" s="98">
        <v>2344</v>
      </c>
      <c r="BH71" s="98">
        <v>2148</v>
      </c>
      <c r="BI71" s="98">
        <v>2644</v>
      </c>
      <c r="BJ71" s="98">
        <v>2830</v>
      </c>
      <c r="BK71" s="98">
        <v>2489</v>
      </c>
      <c r="BL71" s="98">
        <v>2855</v>
      </c>
      <c r="BM71" s="98">
        <v>2849</v>
      </c>
      <c r="BN71" s="98">
        <v>2385</v>
      </c>
      <c r="BO71" s="98">
        <v>3872</v>
      </c>
      <c r="BP71" s="98">
        <v>3763</v>
      </c>
      <c r="BQ71" s="98">
        <v>3525</v>
      </c>
      <c r="BR71" s="98">
        <v>4235</v>
      </c>
      <c r="BS71" s="98">
        <v>4569</v>
      </c>
      <c r="BT71" s="98">
        <v>4244</v>
      </c>
      <c r="BU71" s="98">
        <v>4072</v>
      </c>
      <c r="BV71" s="98">
        <v>3047</v>
      </c>
      <c r="BW71" s="98">
        <v>3477</v>
      </c>
      <c r="BX71" s="98">
        <v>3840</v>
      </c>
      <c r="BY71" s="98">
        <v>3559</v>
      </c>
      <c r="BZ71" s="98">
        <v>3239</v>
      </c>
      <c r="CA71" s="98">
        <v>4391</v>
      </c>
      <c r="CB71" s="98">
        <v>4651</v>
      </c>
      <c r="CC71" s="98">
        <v>4866</v>
      </c>
      <c r="CD71" s="98">
        <v>4618</v>
      </c>
      <c r="CE71" s="98">
        <v>5450</v>
      </c>
      <c r="CF71" s="98">
        <v>5064</v>
      </c>
      <c r="CG71" s="98">
        <v>5194</v>
      </c>
      <c r="CH71" s="98">
        <v>4925</v>
      </c>
      <c r="CI71" s="98">
        <v>4633</v>
      </c>
      <c r="CJ71" s="98">
        <v>4419</v>
      </c>
      <c r="CK71" s="98">
        <v>3735</v>
      </c>
      <c r="CL71" s="98">
        <v>4557</v>
      </c>
      <c r="CM71" s="98">
        <v>5140</v>
      </c>
      <c r="CN71" s="98">
        <v>7184</v>
      </c>
      <c r="CO71" s="98">
        <v>5420</v>
      </c>
      <c r="CP71" s="98">
        <v>5756</v>
      </c>
      <c r="CQ71" s="98">
        <v>2733</v>
      </c>
      <c r="CR71" s="98">
        <v>5302</v>
      </c>
      <c r="CS71" s="98">
        <v>6671</v>
      </c>
      <c r="CT71" s="98">
        <v>4774</v>
      </c>
      <c r="CU71" s="98">
        <v>4994</v>
      </c>
      <c r="CV71" s="98">
        <v>3989</v>
      </c>
      <c r="CW71" s="98">
        <v>4611</v>
      </c>
      <c r="CX71" s="98">
        <v>7569</v>
      </c>
      <c r="CY71" s="98">
        <v>4599</v>
      </c>
      <c r="CZ71" s="98"/>
      <c r="DA71" s="98">
        <v>5077</v>
      </c>
      <c r="DB71" s="98">
        <v>9568</v>
      </c>
      <c r="DC71" s="98">
        <v>12774</v>
      </c>
      <c r="DD71" s="98">
        <v>8379</v>
      </c>
      <c r="DE71" s="98">
        <v>12999</v>
      </c>
      <c r="DF71" s="98">
        <v>10528</v>
      </c>
      <c r="DG71" s="98">
        <v>11399</v>
      </c>
      <c r="DH71" s="98">
        <v>18416</v>
      </c>
      <c r="DI71" s="98">
        <v>15388</v>
      </c>
      <c r="DJ71" s="98">
        <v>15291</v>
      </c>
      <c r="DK71" s="98">
        <v>19546</v>
      </c>
      <c r="DL71" s="98">
        <v>16935</v>
      </c>
      <c r="DM71" s="98">
        <v>20465</v>
      </c>
      <c r="DN71" s="98">
        <v>15573</v>
      </c>
      <c r="DO71" s="98">
        <v>16650</v>
      </c>
      <c r="DP71" s="98">
        <v>17686</v>
      </c>
      <c r="DQ71" s="98">
        <v>21321</v>
      </c>
      <c r="DR71" s="98">
        <v>24052</v>
      </c>
      <c r="DS71" s="98">
        <v>20518</v>
      </c>
      <c r="DT71" s="98">
        <v>21529</v>
      </c>
      <c r="DU71" s="98">
        <v>29633</v>
      </c>
      <c r="DV71" s="98">
        <v>25935</v>
      </c>
      <c r="DW71" s="98">
        <v>33189</v>
      </c>
      <c r="DX71" s="98">
        <v>31311</v>
      </c>
      <c r="DY71" s="98">
        <v>38659</v>
      </c>
      <c r="DZ71" s="98">
        <v>31131</v>
      </c>
      <c r="EA71" s="98">
        <v>22834</v>
      </c>
      <c r="EB71" s="98">
        <v>35824</v>
      </c>
      <c r="EC71" s="98">
        <v>21473</v>
      </c>
      <c r="ED71" s="98">
        <v>18305</v>
      </c>
      <c r="EE71" s="98">
        <v>18199</v>
      </c>
      <c r="EF71" s="98">
        <v>19571</v>
      </c>
      <c r="EG71" s="98">
        <v>15174</v>
      </c>
      <c r="EH71" s="98">
        <v>13938</v>
      </c>
      <c r="EI71" s="98">
        <v>24190</v>
      </c>
      <c r="EJ71" s="98">
        <v>18724</v>
      </c>
      <c r="EK71" s="98">
        <v>23001</v>
      </c>
      <c r="EL71" s="98">
        <v>22527</v>
      </c>
      <c r="EM71" s="98">
        <v>25492</v>
      </c>
      <c r="EN71" s="98">
        <v>27758</v>
      </c>
      <c r="EO71" s="98">
        <v>27586</v>
      </c>
      <c r="EP71" s="98">
        <v>27214</v>
      </c>
      <c r="EQ71" s="98">
        <v>27770</v>
      </c>
      <c r="ER71" s="98">
        <v>31640</v>
      </c>
      <c r="ES71" s="98">
        <v>31259</v>
      </c>
      <c r="ET71" s="98">
        <v>27899</v>
      </c>
      <c r="EU71" s="98">
        <v>25353</v>
      </c>
      <c r="EV71" s="98">
        <v>24875</v>
      </c>
      <c r="EW71" s="98">
        <v>26262</v>
      </c>
      <c r="EX71" s="98">
        <v>29179</v>
      </c>
      <c r="EY71" s="98">
        <v>26485</v>
      </c>
      <c r="EZ71" s="98">
        <v>33301</v>
      </c>
      <c r="FA71" s="98">
        <v>35109</v>
      </c>
      <c r="FB71" s="98">
        <v>23436</v>
      </c>
      <c r="FC71" s="98">
        <v>28405</v>
      </c>
      <c r="FD71" s="98">
        <v>24750</v>
      </c>
      <c r="FE71" s="98">
        <v>28416</v>
      </c>
      <c r="FF71" s="98">
        <v>31682</v>
      </c>
      <c r="FG71" s="98">
        <v>32222</v>
      </c>
      <c r="FH71" s="98">
        <v>24363</v>
      </c>
    </row>
    <row r="72" spans="1:164" ht="12" customHeight="1" x14ac:dyDescent="0.2">
      <c r="A72" s="76">
        <v>7</v>
      </c>
      <c r="B72" s="72" t="s">
        <v>285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>
        <v>10000</v>
      </c>
      <c r="V72" s="99">
        <v>2495</v>
      </c>
      <c r="W72" s="99">
        <v>1831</v>
      </c>
      <c r="X72" s="99">
        <v>2168</v>
      </c>
      <c r="Y72" s="99">
        <v>1750</v>
      </c>
      <c r="Z72" s="99">
        <v>5325</v>
      </c>
      <c r="AA72" s="99">
        <v>11360</v>
      </c>
      <c r="AB72" s="99">
        <v>13344</v>
      </c>
      <c r="AC72" s="99">
        <v>13329</v>
      </c>
      <c r="AD72" s="99">
        <v>14140</v>
      </c>
      <c r="AE72" s="99">
        <v>15437</v>
      </c>
      <c r="AF72" s="99">
        <v>16029</v>
      </c>
      <c r="AG72" s="99">
        <v>17053</v>
      </c>
      <c r="AH72" s="99">
        <v>13194</v>
      </c>
      <c r="AI72" s="99">
        <v>12846</v>
      </c>
      <c r="AJ72" s="99">
        <v>10391</v>
      </c>
      <c r="AK72" s="72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>
        <v>10000</v>
      </c>
      <c r="DA72" s="99">
        <v>11498</v>
      </c>
      <c r="DB72" s="99">
        <v>3910</v>
      </c>
      <c r="DC72" s="99">
        <v>2551</v>
      </c>
      <c r="DD72" s="99">
        <v>2495</v>
      </c>
      <c r="DE72" s="99">
        <v>2903</v>
      </c>
      <c r="DF72" s="99">
        <v>2918</v>
      </c>
      <c r="DG72" s="99">
        <v>2985</v>
      </c>
      <c r="DH72" s="99">
        <v>1831</v>
      </c>
      <c r="DI72" s="99">
        <v>1931</v>
      </c>
      <c r="DJ72" s="99">
        <v>1925</v>
      </c>
      <c r="DK72" s="99">
        <v>1967</v>
      </c>
      <c r="DL72" s="99">
        <v>2168</v>
      </c>
      <c r="DM72" s="99">
        <v>1679</v>
      </c>
      <c r="DN72" s="99">
        <v>1668</v>
      </c>
      <c r="DO72" s="99">
        <v>1758</v>
      </c>
      <c r="DP72" s="99">
        <v>1750</v>
      </c>
      <c r="DQ72" s="99">
        <v>4984</v>
      </c>
      <c r="DR72" s="99">
        <v>5193</v>
      </c>
      <c r="DS72" s="99">
        <v>5118</v>
      </c>
      <c r="DT72" s="99">
        <v>5325</v>
      </c>
      <c r="DU72" s="99">
        <v>11337</v>
      </c>
      <c r="DV72" s="99">
        <v>11329</v>
      </c>
      <c r="DW72" s="99">
        <v>11340</v>
      </c>
      <c r="DX72" s="99">
        <v>11360</v>
      </c>
      <c r="DY72" s="99">
        <v>12975</v>
      </c>
      <c r="DZ72" s="99">
        <v>12977</v>
      </c>
      <c r="EA72" s="99">
        <v>13295</v>
      </c>
      <c r="EB72" s="99">
        <v>13344</v>
      </c>
      <c r="EC72" s="99">
        <v>13354</v>
      </c>
      <c r="ED72" s="99">
        <v>13345</v>
      </c>
      <c r="EE72" s="99">
        <v>13334</v>
      </c>
      <c r="EF72" s="99">
        <v>13329</v>
      </c>
      <c r="EG72" s="99">
        <v>14113</v>
      </c>
      <c r="EH72" s="99">
        <v>14127</v>
      </c>
      <c r="EI72" s="99">
        <v>14142</v>
      </c>
      <c r="EJ72" s="99">
        <v>14140</v>
      </c>
      <c r="EK72" s="99">
        <v>15747</v>
      </c>
      <c r="EL72" s="99">
        <v>15739</v>
      </c>
      <c r="EM72" s="99">
        <v>15438</v>
      </c>
      <c r="EN72" s="99">
        <v>15437</v>
      </c>
      <c r="EO72" s="99">
        <v>16028</v>
      </c>
      <c r="EP72" s="99">
        <v>16032</v>
      </c>
      <c r="EQ72" s="99">
        <v>16035</v>
      </c>
      <c r="ER72" s="99">
        <v>16029</v>
      </c>
      <c r="ES72" s="99">
        <v>17080</v>
      </c>
      <c r="ET72" s="99">
        <v>17064</v>
      </c>
      <c r="EU72" s="99">
        <v>17047</v>
      </c>
      <c r="EV72" s="99">
        <v>17053</v>
      </c>
      <c r="EW72" s="99">
        <v>13196</v>
      </c>
      <c r="EX72" s="99">
        <v>13195</v>
      </c>
      <c r="EY72" s="99">
        <v>13196</v>
      </c>
      <c r="EZ72" s="99">
        <v>13194</v>
      </c>
      <c r="FA72" s="99">
        <v>13849</v>
      </c>
      <c r="FB72" s="99">
        <v>12490</v>
      </c>
      <c r="FC72" s="99">
        <v>13117</v>
      </c>
      <c r="FD72" s="99">
        <v>12846</v>
      </c>
      <c r="FE72" s="99">
        <v>12723</v>
      </c>
      <c r="FF72" s="99">
        <v>12361</v>
      </c>
      <c r="FG72" s="99">
        <v>12586</v>
      </c>
      <c r="FH72" s="99">
        <v>10391</v>
      </c>
    </row>
    <row r="73" spans="1:164" ht="12" customHeight="1" x14ac:dyDescent="0.2">
      <c r="A73" s="75">
        <v>8</v>
      </c>
      <c r="B73" s="51" t="s">
        <v>286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>
        <v>50</v>
      </c>
      <c r="V73" s="98">
        <v>63</v>
      </c>
      <c r="W73" s="98">
        <v>57</v>
      </c>
      <c r="X73" s="98">
        <v>62</v>
      </c>
      <c r="Y73" s="98">
        <v>129</v>
      </c>
      <c r="Z73" s="98">
        <v>460</v>
      </c>
      <c r="AA73" s="98">
        <v>1069</v>
      </c>
      <c r="AB73" s="98">
        <v>1265</v>
      </c>
      <c r="AC73" s="98">
        <v>352</v>
      </c>
      <c r="AD73" s="98">
        <v>265</v>
      </c>
      <c r="AE73" s="98">
        <v>430</v>
      </c>
      <c r="AF73" s="98">
        <v>519</v>
      </c>
      <c r="AG73" s="98">
        <v>506</v>
      </c>
      <c r="AH73" s="98">
        <v>411</v>
      </c>
      <c r="AI73" s="98">
        <v>555</v>
      </c>
      <c r="AJ73" s="98">
        <v>437</v>
      </c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>
        <v>50</v>
      </c>
      <c r="DA73" s="98">
        <v>51</v>
      </c>
      <c r="DB73" s="98">
        <v>55</v>
      </c>
      <c r="DC73" s="98">
        <v>55</v>
      </c>
      <c r="DD73" s="98">
        <v>63</v>
      </c>
      <c r="DE73" s="98">
        <v>62</v>
      </c>
      <c r="DF73" s="98">
        <v>60</v>
      </c>
      <c r="DG73" s="98">
        <v>59</v>
      </c>
      <c r="DH73" s="98">
        <v>57</v>
      </c>
      <c r="DI73" s="98">
        <v>58</v>
      </c>
      <c r="DJ73" s="98">
        <v>56</v>
      </c>
      <c r="DK73" s="98">
        <v>55</v>
      </c>
      <c r="DL73" s="98">
        <v>62</v>
      </c>
      <c r="DM73" s="98">
        <v>122</v>
      </c>
      <c r="DN73" s="98">
        <v>128</v>
      </c>
      <c r="DO73" s="98">
        <v>133</v>
      </c>
      <c r="DP73" s="98">
        <v>129</v>
      </c>
      <c r="DQ73" s="98">
        <v>696</v>
      </c>
      <c r="DR73" s="98">
        <v>626</v>
      </c>
      <c r="DS73" s="98">
        <v>419</v>
      </c>
      <c r="DT73" s="98">
        <v>460</v>
      </c>
      <c r="DU73" s="98">
        <v>661</v>
      </c>
      <c r="DV73" s="98">
        <v>642</v>
      </c>
      <c r="DW73" s="98">
        <v>896</v>
      </c>
      <c r="DX73" s="98">
        <v>1069</v>
      </c>
      <c r="DY73" s="98">
        <v>1136</v>
      </c>
      <c r="DZ73" s="98">
        <v>1223</v>
      </c>
      <c r="EA73" s="98">
        <v>1157</v>
      </c>
      <c r="EB73" s="98">
        <v>1265</v>
      </c>
      <c r="EC73" s="98">
        <v>1054</v>
      </c>
      <c r="ED73" s="98">
        <v>854</v>
      </c>
      <c r="EE73" s="98">
        <v>629</v>
      </c>
      <c r="EF73" s="98">
        <v>352</v>
      </c>
      <c r="EG73" s="98">
        <v>504</v>
      </c>
      <c r="EH73" s="98">
        <v>448</v>
      </c>
      <c r="EI73" s="98">
        <v>347</v>
      </c>
      <c r="EJ73" s="98">
        <v>265</v>
      </c>
      <c r="EK73" s="98">
        <v>444</v>
      </c>
      <c r="EL73" s="98">
        <v>577</v>
      </c>
      <c r="EM73" s="98">
        <v>545</v>
      </c>
      <c r="EN73" s="98">
        <v>430</v>
      </c>
      <c r="EO73" s="98">
        <v>516</v>
      </c>
      <c r="EP73" s="98">
        <v>501</v>
      </c>
      <c r="EQ73" s="98">
        <v>527</v>
      </c>
      <c r="ER73" s="98">
        <v>519</v>
      </c>
      <c r="ES73" s="98">
        <v>595</v>
      </c>
      <c r="ET73" s="98">
        <v>542</v>
      </c>
      <c r="EU73" s="98">
        <v>576</v>
      </c>
      <c r="EV73" s="98">
        <v>506</v>
      </c>
      <c r="EW73" s="98">
        <v>600</v>
      </c>
      <c r="EX73" s="98">
        <v>508</v>
      </c>
      <c r="EY73" s="98">
        <v>457</v>
      </c>
      <c r="EZ73" s="98">
        <v>411</v>
      </c>
      <c r="FA73" s="98">
        <v>395</v>
      </c>
      <c r="FB73" s="98">
        <v>354</v>
      </c>
      <c r="FC73" s="98">
        <v>418</v>
      </c>
      <c r="FD73" s="98">
        <v>555</v>
      </c>
      <c r="FE73" s="98">
        <v>449</v>
      </c>
      <c r="FF73" s="98">
        <v>444</v>
      </c>
      <c r="FG73" s="98">
        <v>451</v>
      </c>
      <c r="FH73" s="98">
        <v>437</v>
      </c>
    </row>
    <row r="74" spans="1:164" ht="12" customHeight="1" x14ac:dyDescent="0.2">
      <c r="A74" s="103"/>
      <c r="B74" s="61"/>
      <c r="C74" s="66" t="s">
        <v>97</v>
      </c>
      <c r="D74" s="66" t="s">
        <v>97</v>
      </c>
      <c r="E74" s="66" t="s">
        <v>97</v>
      </c>
      <c r="F74" s="66" t="s">
        <v>97</v>
      </c>
      <c r="G74" s="66" t="s">
        <v>97</v>
      </c>
      <c r="H74" s="66" t="s">
        <v>97</v>
      </c>
      <c r="I74" s="66" t="s">
        <v>97</v>
      </c>
      <c r="J74" s="66" t="s">
        <v>97</v>
      </c>
      <c r="K74" s="66" t="s">
        <v>97</v>
      </c>
      <c r="L74" s="66" t="s">
        <v>97</v>
      </c>
      <c r="M74" s="66" t="s">
        <v>97</v>
      </c>
      <c r="N74" s="66" t="s">
        <v>97</v>
      </c>
      <c r="O74" s="66" t="s">
        <v>97</v>
      </c>
      <c r="P74" s="66" t="s">
        <v>97</v>
      </c>
      <c r="Q74" s="66" t="s">
        <v>97</v>
      </c>
      <c r="R74" s="66" t="s">
        <v>97</v>
      </c>
      <c r="S74" s="66" t="s">
        <v>97</v>
      </c>
      <c r="T74" s="66" t="s">
        <v>97</v>
      </c>
      <c r="U74" s="66" t="s">
        <v>97</v>
      </c>
      <c r="V74" s="66" t="s">
        <v>97</v>
      </c>
      <c r="W74" s="66" t="s">
        <v>97</v>
      </c>
      <c r="X74" s="66" t="s">
        <v>97</v>
      </c>
      <c r="Y74" s="66" t="s">
        <v>97</v>
      </c>
      <c r="Z74" s="66" t="s">
        <v>97</v>
      </c>
      <c r="AA74" s="66" t="s">
        <v>97</v>
      </c>
      <c r="AB74" s="66" t="s">
        <v>97</v>
      </c>
      <c r="AC74" s="66" t="s">
        <v>97</v>
      </c>
      <c r="AD74" s="66" t="s">
        <v>97</v>
      </c>
      <c r="AE74" s="66" t="s">
        <v>97</v>
      </c>
      <c r="AF74" s="66" t="s">
        <v>97</v>
      </c>
      <c r="AG74" s="66" t="s">
        <v>97</v>
      </c>
      <c r="AH74" s="66" t="s">
        <v>97</v>
      </c>
      <c r="AI74" s="66" t="s">
        <v>97</v>
      </c>
      <c r="AJ74" s="66" t="s">
        <v>97</v>
      </c>
      <c r="AK74" s="72"/>
      <c r="AL74" s="66" t="s">
        <v>97</v>
      </c>
      <c r="AM74" s="66" t="s">
        <v>97</v>
      </c>
      <c r="AN74" s="66" t="s">
        <v>97</v>
      </c>
      <c r="AO74" s="66" t="s">
        <v>97</v>
      </c>
      <c r="AP74" s="66" t="s">
        <v>97</v>
      </c>
      <c r="AQ74" s="66" t="s">
        <v>97</v>
      </c>
      <c r="AR74" s="66" t="s">
        <v>97</v>
      </c>
      <c r="AS74" s="66" t="s">
        <v>97</v>
      </c>
      <c r="AT74" s="66" t="s">
        <v>97</v>
      </c>
      <c r="AU74" s="66" t="s">
        <v>97</v>
      </c>
      <c r="AV74" s="66" t="s">
        <v>97</v>
      </c>
      <c r="AW74" s="66" t="s">
        <v>97</v>
      </c>
      <c r="AX74" s="66" t="s">
        <v>97</v>
      </c>
      <c r="AY74" s="66" t="s">
        <v>97</v>
      </c>
      <c r="AZ74" s="66" t="s">
        <v>97</v>
      </c>
      <c r="BA74" s="66" t="s">
        <v>97</v>
      </c>
      <c r="BB74" s="66" t="s">
        <v>97</v>
      </c>
      <c r="BC74" s="66" t="s">
        <v>97</v>
      </c>
      <c r="BD74" s="66" t="s">
        <v>97</v>
      </c>
      <c r="BE74" s="66" t="s">
        <v>97</v>
      </c>
      <c r="BF74" s="66" t="s">
        <v>97</v>
      </c>
      <c r="BG74" s="66" t="s">
        <v>97</v>
      </c>
      <c r="BH74" s="66" t="s">
        <v>97</v>
      </c>
      <c r="BI74" s="66" t="s">
        <v>97</v>
      </c>
      <c r="BJ74" s="66" t="s">
        <v>97</v>
      </c>
      <c r="BK74" s="66" t="s">
        <v>97</v>
      </c>
      <c r="BL74" s="66" t="s">
        <v>97</v>
      </c>
      <c r="BM74" s="66" t="s">
        <v>97</v>
      </c>
      <c r="BN74" s="66" t="s">
        <v>97</v>
      </c>
      <c r="BO74" s="66" t="s">
        <v>97</v>
      </c>
      <c r="BP74" s="66" t="s">
        <v>97</v>
      </c>
      <c r="BQ74" s="66" t="s">
        <v>97</v>
      </c>
      <c r="BR74" s="66" t="s">
        <v>97</v>
      </c>
      <c r="BS74" s="66" t="s">
        <v>97</v>
      </c>
      <c r="BT74" s="66" t="s">
        <v>97</v>
      </c>
      <c r="BU74" s="66" t="s">
        <v>97</v>
      </c>
      <c r="BV74" s="66" t="s">
        <v>97</v>
      </c>
      <c r="BW74" s="66" t="s">
        <v>97</v>
      </c>
      <c r="BX74" s="66" t="s">
        <v>97</v>
      </c>
      <c r="BY74" s="66" t="s">
        <v>97</v>
      </c>
      <c r="BZ74" s="66" t="s">
        <v>97</v>
      </c>
      <c r="CA74" s="66" t="s">
        <v>97</v>
      </c>
      <c r="CB74" s="66" t="s">
        <v>97</v>
      </c>
      <c r="CC74" s="66" t="s">
        <v>97</v>
      </c>
      <c r="CD74" s="66" t="s">
        <v>97</v>
      </c>
      <c r="CE74" s="66" t="s">
        <v>97</v>
      </c>
      <c r="CF74" s="66" t="s">
        <v>97</v>
      </c>
      <c r="CG74" s="66" t="s">
        <v>97</v>
      </c>
      <c r="CH74" s="66" t="s">
        <v>97</v>
      </c>
      <c r="CI74" s="66" t="s">
        <v>97</v>
      </c>
      <c r="CJ74" s="66" t="s">
        <v>97</v>
      </c>
      <c r="CK74" s="66" t="s">
        <v>97</v>
      </c>
      <c r="CL74" s="66" t="s">
        <v>97</v>
      </c>
      <c r="CM74" s="66" t="s">
        <v>97</v>
      </c>
      <c r="CN74" s="66" t="s">
        <v>97</v>
      </c>
      <c r="CO74" s="66" t="s">
        <v>97</v>
      </c>
      <c r="CP74" s="66" t="s">
        <v>97</v>
      </c>
      <c r="CQ74" s="66" t="s">
        <v>97</v>
      </c>
      <c r="CR74" s="66" t="s">
        <v>97</v>
      </c>
      <c r="CS74" s="66" t="s">
        <v>97</v>
      </c>
      <c r="CT74" s="66" t="s">
        <v>97</v>
      </c>
      <c r="CU74" s="66" t="s">
        <v>97</v>
      </c>
      <c r="CV74" s="66" t="s">
        <v>97</v>
      </c>
      <c r="CW74" s="66" t="s">
        <v>97</v>
      </c>
      <c r="CX74" s="66" t="s">
        <v>97</v>
      </c>
      <c r="CY74" s="66" t="s">
        <v>97</v>
      </c>
      <c r="CZ74" s="66" t="s">
        <v>97</v>
      </c>
      <c r="DA74" s="66" t="s">
        <v>97</v>
      </c>
      <c r="DB74" s="66" t="s">
        <v>97</v>
      </c>
      <c r="DC74" s="66" t="s">
        <v>97</v>
      </c>
      <c r="DD74" s="66" t="s">
        <v>97</v>
      </c>
      <c r="DE74" s="66" t="s">
        <v>97</v>
      </c>
      <c r="DF74" s="66" t="s">
        <v>97</v>
      </c>
      <c r="DG74" s="66" t="s">
        <v>97</v>
      </c>
      <c r="DH74" s="66" t="s">
        <v>97</v>
      </c>
      <c r="DI74" s="66" t="s">
        <v>97</v>
      </c>
      <c r="DJ74" s="66" t="s">
        <v>97</v>
      </c>
      <c r="DK74" s="66" t="s">
        <v>97</v>
      </c>
      <c r="DL74" s="66" t="s">
        <v>97</v>
      </c>
      <c r="DM74" s="66" t="s">
        <v>97</v>
      </c>
      <c r="DN74" s="66" t="s">
        <v>97</v>
      </c>
      <c r="DO74" s="66" t="s">
        <v>97</v>
      </c>
      <c r="DP74" s="66" t="s">
        <v>97</v>
      </c>
      <c r="DQ74" s="66" t="s">
        <v>97</v>
      </c>
      <c r="DR74" s="66" t="s">
        <v>97</v>
      </c>
      <c r="DS74" s="66" t="s">
        <v>97</v>
      </c>
      <c r="DT74" s="66" t="s">
        <v>97</v>
      </c>
      <c r="DU74" s="66" t="s">
        <v>97</v>
      </c>
      <c r="DV74" s="66" t="s">
        <v>97</v>
      </c>
      <c r="DW74" s="66" t="s">
        <v>97</v>
      </c>
      <c r="DX74" s="66" t="s">
        <v>97</v>
      </c>
      <c r="DY74" s="66" t="s">
        <v>97</v>
      </c>
      <c r="DZ74" s="66" t="s">
        <v>97</v>
      </c>
      <c r="EA74" s="66" t="s">
        <v>97</v>
      </c>
      <c r="EB74" s="66" t="s">
        <v>97</v>
      </c>
      <c r="EC74" s="66" t="s">
        <v>97</v>
      </c>
      <c r="ED74" s="66" t="s">
        <v>97</v>
      </c>
      <c r="EE74" s="66" t="s">
        <v>97</v>
      </c>
      <c r="EF74" s="66" t="s">
        <v>97</v>
      </c>
      <c r="EG74" s="66" t="s">
        <v>97</v>
      </c>
      <c r="EH74" s="66" t="s">
        <v>97</v>
      </c>
      <c r="EI74" s="66" t="s">
        <v>97</v>
      </c>
      <c r="EJ74" s="66" t="s">
        <v>97</v>
      </c>
      <c r="EK74" s="66" t="s">
        <v>97</v>
      </c>
      <c r="EL74" s="66" t="s">
        <v>97</v>
      </c>
      <c r="EM74" s="66" t="s">
        <v>97</v>
      </c>
      <c r="EN74" s="66" t="s">
        <v>97</v>
      </c>
      <c r="EO74" s="66" t="s">
        <v>97</v>
      </c>
      <c r="EP74" s="66" t="s">
        <v>97</v>
      </c>
      <c r="EQ74" s="66" t="s">
        <v>97</v>
      </c>
      <c r="ER74" s="66" t="s">
        <v>97</v>
      </c>
      <c r="ES74" s="66" t="s">
        <v>97</v>
      </c>
      <c r="ET74" s="66" t="s">
        <v>97</v>
      </c>
      <c r="EU74" s="66" t="s">
        <v>97</v>
      </c>
      <c r="EV74" s="66" t="s">
        <v>97</v>
      </c>
      <c r="EW74" s="66" t="s">
        <v>97</v>
      </c>
      <c r="EX74" s="66" t="s">
        <v>97</v>
      </c>
      <c r="EY74" s="66" t="s">
        <v>97</v>
      </c>
      <c r="EZ74" s="66" t="s">
        <v>97</v>
      </c>
      <c r="FA74" s="66" t="s">
        <v>97</v>
      </c>
      <c r="FB74" s="66" t="s">
        <v>97</v>
      </c>
      <c r="FC74" s="66" t="s">
        <v>97</v>
      </c>
      <c r="FD74" s="66" t="s">
        <v>97</v>
      </c>
      <c r="FE74" s="66" t="s">
        <v>97</v>
      </c>
      <c r="FF74" s="66" t="s">
        <v>97</v>
      </c>
      <c r="FG74" s="66" t="s">
        <v>97</v>
      </c>
      <c r="FH74" s="66" t="s">
        <v>97</v>
      </c>
    </row>
    <row r="75" spans="1:164" s="50" customFormat="1" ht="12" customHeight="1" x14ac:dyDescent="0.2">
      <c r="A75" s="104">
        <v>9</v>
      </c>
      <c r="B75" s="105" t="s">
        <v>287</v>
      </c>
      <c r="C75" s="82">
        <v>139767</v>
      </c>
      <c r="D75" s="82">
        <v>148558</v>
      </c>
      <c r="E75" s="82">
        <v>160176</v>
      </c>
      <c r="F75" s="82">
        <v>160183</v>
      </c>
      <c r="G75" s="82">
        <v>169694</v>
      </c>
      <c r="H75" s="82">
        <v>176288</v>
      </c>
      <c r="I75" s="82">
        <v>188306</v>
      </c>
      <c r="J75" s="82">
        <v>199596</v>
      </c>
      <c r="K75" s="82">
        <v>219216</v>
      </c>
      <c r="L75" s="82">
        <v>225723</v>
      </c>
      <c r="M75" s="82">
        <v>244203</v>
      </c>
      <c r="N75" s="82">
        <v>274056</v>
      </c>
      <c r="O75" s="82">
        <v>309064</v>
      </c>
      <c r="P75" s="82">
        <v>353096</v>
      </c>
      <c r="Q75" s="82">
        <v>365673</v>
      </c>
      <c r="R75" s="82">
        <v>436263</v>
      </c>
      <c r="S75" s="82">
        <v>444947</v>
      </c>
      <c r="T75" s="82">
        <v>435384</v>
      </c>
      <c r="U75" s="82">
        <v>466070</v>
      </c>
      <c r="V75" s="82">
        <v>434931</v>
      </c>
      <c r="W75" s="82">
        <v>489409</v>
      </c>
      <c r="X75" s="82">
        <v>538693</v>
      </c>
      <c r="Y75" s="82">
        <v>635647</v>
      </c>
      <c r="Z75" s="82">
        <v>704266</v>
      </c>
      <c r="AA75" s="82">
        <v>778561</v>
      </c>
      <c r="AB75" s="82">
        <v>709901</v>
      </c>
      <c r="AC75" s="82">
        <v>744738</v>
      </c>
      <c r="AD75" s="82">
        <v>801842</v>
      </c>
      <c r="AE75" s="82">
        <v>874742</v>
      </c>
      <c r="AF75" s="82">
        <v>1005844</v>
      </c>
      <c r="AG75" s="82">
        <v>1024088</v>
      </c>
      <c r="AH75" s="82">
        <v>1252339</v>
      </c>
      <c r="AI75" s="82">
        <v>1250352</v>
      </c>
      <c r="AJ75" s="82">
        <v>1373170</v>
      </c>
      <c r="AL75" s="82">
        <v>132421</v>
      </c>
      <c r="AM75" s="82">
        <v>135041</v>
      </c>
      <c r="AN75" s="82">
        <v>138058</v>
      </c>
      <c r="AO75" s="82">
        <v>139767</v>
      </c>
      <c r="AP75" s="82">
        <v>142812</v>
      </c>
      <c r="AQ75" s="82">
        <v>145507</v>
      </c>
      <c r="AR75" s="82">
        <v>147829</v>
      </c>
      <c r="AS75" s="82">
        <v>148558</v>
      </c>
      <c r="AT75" s="82">
        <v>152399</v>
      </c>
      <c r="AU75" s="82">
        <v>155450</v>
      </c>
      <c r="AV75" s="82">
        <v>157673</v>
      </c>
      <c r="AW75" s="82">
        <v>160176</v>
      </c>
      <c r="AX75" s="82">
        <v>160183</v>
      </c>
      <c r="AY75" s="82">
        <v>162131</v>
      </c>
      <c r="AZ75" s="82">
        <v>165222</v>
      </c>
      <c r="BA75" s="82">
        <v>168205</v>
      </c>
      <c r="BB75" s="82">
        <v>169694</v>
      </c>
      <c r="BC75" s="82">
        <v>171288</v>
      </c>
      <c r="BD75" s="82">
        <v>174036</v>
      </c>
      <c r="BE75" s="82">
        <v>174259</v>
      </c>
      <c r="BF75" s="82">
        <v>176288</v>
      </c>
      <c r="BG75" s="82">
        <v>180650</v>
      </c>
      <c r="BH75" s="82">
        <v>183773</v>
      </c>
      <c r="BI75" s="82">
        <v>185493</v>
      </c>
      <c r="BJ75" s="82">
        <v>188306</v>
      </c>
      <c r="BK75" s="82">
        <v>191477</v>
      </c>
      <c r="BL75" s="82">
        <v>194048</v>
      </c>
      <c r="BM75" s="82">
        <v>195733</v>
      </c>
      <c r="BN75" s="82">
        <v>199596</v>
      </c>
      <c r="BO75" s="82">
        <v>204059</v>
      </c>
      <c r="BP75" s="82">
        <v>208647</v>
      </c>
      <c r="BQ75" s="82">
        <v>211949</v>
      </c>
      <c r="BR75" s="82">
        <v>219216</v>
      </c>
      <c r="BS75" s="82">
        <v>220420</v>
      </c>
      <c r="BT75" s="82">
        <v>220781</v>
      </c>
      <c r="BU75" s="82">
        <v>224090</v>
      </c>
      <c r="BV75" s="82">
        <v>225723</v>
      </c>
      <c r="BW75" s="82">
        <v>226278</v>
      </c>
      <c r="BX75" s="82">
        <v>232643</v>
      </c>
      <c r="BY75" s="82">
        <v>237966</v>
      </c>
      <c r="BZ75" s="82">
        <v>244203</v>
      </c>
      <c r="CA75" s="82">
        <v>253546</v>
      </c>
      <c r="CB75" s="82">
        <v>260526</v>
      </c>
      <c r="CC75" s="82">
        <v>264777</v>
      </c>
      <c r="CD75" s="82">
        <v>274056</v>
      </c>
      <c r="CE75" s="82">
        <v>284029</v>
      </c>
      <c r="CF75" s="82">
        <v>299658</v>
      </c>
      <c r="CG75" s="82">
        <v>307341</v>
      </c>
      <c r="CH75" s="82">
        <v>309064</v>
      </c>
      <c r="CI75" s="82">
        <v>335308</v>
      </c>
      <c r="CJ75" s="82">
        <v>340797</v>
      </c>
      <c r="CK75" s="82">
        <v>317365</v>
      </c>
      <c r="CL75" s="82">
        <v>353096</v>
      </c>
      <c r="CM75" s="82">
        <v>365673</v>
      </c>
      <c r="CN75" s="82">
        <v>383699</v>
      </c>
      <c r="CO75" s="82">
        <v>400701</v>
      </c>
      <c r="CP75" s="82">
        <v>393854</v>
      </c>
      <c r="CQ75" s="82">
        <v>436263</v>
      </c>
      <c r="CR75" s="82">
        <v>461201</v>
      </c>
      <c r="CS75" s="82">
        <v>457261</v>
      </c>
      <c r="CT75" s="82">
        <v>459807</v>
      </c>
      <c r="CU75" s="82">
        <v>444947</v>
      </c>
      <c r="CV75" s="82">
        <v>445688</v>
      </c>
      <c r="CW75" s="82">
        <v>452332</v>
      </c>
      <c r="CX75" s="82">
        <v>413117</v>
      </c>
      <c r="CY75" s="82">
        <v>435384</v>
      </c>
      <c r="CZ75" s="82">
        <v>466070</v>
      </c>
      <c r="DA75" s="82">
        <v>478209</v>
      </c>
      <c r="DB75" s="82">
        <v>452633</v>
      </c>
      <c r="DC75" s="82">
        <v>430939</v>
      </c>
      <c r="DD75" s="82">
        <v>434931</v>
      </c>
      <c r="DE75" s="82">
        <v>431919</v>
      </c>
      <c r="DF75" s="82">
        <v>458432</v>
      </c>
      <c r="DG75" s="82">
        <v>467437</v>
      </c>
      <c r="DH75" s="82">
        <v>489409</v>
      </c>
      <c r="DI75" s="82">
        <v>513484</v>
      </c>
      <c r="DJ75" s="82">
        <v>515685</v>
      </c>
      <c r="DK75" s="82">
        <v>521782</v>
      </c>
      <c r="DL75" s="82">
        <v>538693</v>
      </c>
      <c r="DM75" s="82">
        <v>562299</v>
      </c>
      <c r="DN75" s="82">
        <v>590423</v>
      </c>
      <c r="DO75" s="82">
        <v>618127</v>
      </c>
      <c r="DP75" s="82">
        <v>635647</v>
      </c>
      <c r="DQ75" s="82">
        <v>655086</v>
      </c>
      <c r="DR75" s="82">
        <v>641379</v>
      </c>
      <c r="DS75" s="82">
        <v>675005</v>
      </c>
      <c r="DT75" s="82">
        <v>704266</v>
      </c>
      <c r="DU75" s="82">
        <v>755827</v>
      </c>
      <c r="DV75" s="82">
        <v>769522</v>
      </c>
      <c r="DW75" s="82">
        <v>778401</v>
      </c>
      <c r="DX75" s="82">
        <v>778561</v>
      </c>
      <c r="DY75" s="82">
        <v>774973</v>
      </c>
      <c r="DZ75" s="82">
        <v>763082</v>
      </c>
      <c r="EA75" s="82">
        <v>738052</v>
      </c>
      <c r="EB75" s="82">
        <v>709901</v>
      </c>
      <c r="EC75" s="82">
        <v>675983</v>
      </c>
      <c r="ED75" s="82">
        <v>675544</v>
      </c>
      <c r="EE75" s="82">
        <v>720658</v>
      </c>
      <c r="EF75" s="82">
        <v>744738</v>
      </c>
      <c r="EG75" s="82">
        <v>775546</v>
      </c>
      <c r="EH75" s="82">
        <v>784300</v>
      </c>
      <c r="EI75" s="82">
        <v>831395</v>
      </c>
      <c r="EJ75" s="82">
        <v>801842</v>
      </c>
      <c r="EK75" s="82">
        <v>800691</v>
      </c>
      <c r="EL75" s="82">
        <v>806188</v>
      </c>
      <c r="EM75" s="82">
        <v>843231</v>
      </c>
      <c r="EN75" s="82">
        <v>874742</v>
      </c>
      <c r="EO75" s="82">
        <v>919136</v>
      </c>
      <c r="EP75" s="82">
        <v>947274</v>
      </c>
      <c r="EQ75" s="82">
        <v>979545</v>
      </c>
      <c r="ER75" s="82">
        <v>1005844</v>
      </c>
      <c r="ES75" s="82">
        <v>1029963</v>
      </c>
      <c r="ET75" s="82">
        <v>998129</v>
      </c>
      <c r="EU75" s="82">
        <v>1005718</v>
      </c>
      <c r="EV75" s="82">
        <v>1024088</v>
      </c>
      <c r="EW75" s="82">
        <v>1069961</v>
      </c>
      <c r="EX75" s="82">
        <v>1139854</v>
      </c>
      <c r="EY75" s="82">
        <v>1195135</v>
      </c>
      <c r="EZ75" s="82">
        <v>1252339</v>
      </c>
      <c r="FA75" s="82">
        <v>1398902</v>
      </c>
      <c r="FB75" s="82">
        <v>1271071</v>
      </c>
      <c r="FC75" s="82">
        <v>1235523</v>
      </c>
      <c r="FD75" s="82">
        <v>1250352</v>
      </c>
      <c r="FE75" s="82">
        <v>1324909</v>
      </c>
      <c r="FF75" s="82">
        <v>1375986</v>
      </c>
      <c r="FG75" s="82">
        <v>1409379</v>
      </c>
      <c r="FH75" s="82">
        <v>1373170</v>
      </c>
    </row>
    <row r="76" spans="1:164" s="50" customFormat="1" ht="12" customHeight="1" thickBot="1" x14ac:dyDescent="0.25">
      <c r="A76" s="10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</row>
    <row r="77" spans="1:164" s="50" customFormat="1" ht="12" customHeight="1" x14ac:dyDescent="0.2">
      <c r="A77" s="87"/>
    </row>
    <row r="78" spans="1:164" ht="12" customHeight="1" x14ac:dyDescent="0.2">
      <c r="CX78" s="88"/>
      <c r="CY78" s="88"/>
      <c r="CZ78" s="88"/>
      <c r="DA78" s="88"/>
      <c r="DB78" s="88"/>
      <c r="DC78" s="88"/>
      <c r="DD78" s="88"/>
      <c r="DE78" s="88"/>
    </row>
    <row r="79" spans="1:164" ht="12" customHeight="1" x14ac:dyDescent="0.2">
      <c r="B79" s="69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</row>
    <row r="80" spans="1:164" ht="12" customHeight="1" x14ac:dyDescent="0.2"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</row>
    <row r="81" spans="3:164" ht="12" customHeight="1" x14ac:dyDescent="0.2"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</row>
    <row r="82" spans="3:164" ht="12" customHeight="1" x14ac:dyDescent="0.2"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</row>
    <row r="83" spans="3:164" ht="12" customHeight="1" x14ac:dyDescent="0.2"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</row>
    <row r="84" spans="3:164" ht="12" customHeight="1" x14ac:dyDescent="0.2"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</row>
    <row r="85" spans="3:164" ht="12" customHeight="1" x14ac:dyDescent="0.2"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</row>
    <row r="86" spans="3:164" ht="12" customHeight="1" x14ac:dyDescent="0.2"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</row>
    <row r="87" spans="3:164" ht="12" customHeight="1" x14ac:dyDescent="0.2"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</row>
    <row r="88" spans="3:164" ht="12" customHeight="1" x14ac:dyDescent="0.2"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</row>
    <row r="89" spans="3:164" ht="12" customHeight="1" x14ac:dyDescent="0.2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</row>
    <row r="90" spans="3:164" ht="12" customHeight="1" x14ac:dyDescent="0.2"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</row>
  </sheetData>
  <pageMargins left="0.39370078740157483" right="0" top="0.39370078740157483" bottom="0" header="0.11811023622047245" footer="0.11811023622047245"/>
  <pageSetup paperSize="9"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Economische parameters</vt:lpstr>
      <vt:lpstr>Fonds</vt:lpstr>
      <vt:lpstr>DNB - Tabel 8.1.3 blad 1</vt:lpstr>
      <vt:lpstr>DNB - Tabel 8.1 Activa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2017-12-15T11:02:08Z</dcterms:modified>
</cp:coreProperties>
</file>